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37395" windowHeight="17940"/>
  </bookViews>
  <sheets>
    <sheet name="2020" sheetId="1" r:id="rId1"/>
  </sheets>
  <definedNames>
    <definedName name="_xlnm._FilterDatabase" localSheetId="0" hidden="1">'2020'!$A$6:$K$161</definedName>
    <definedName name="Z_68533A23_659B_4AC1_87DC_2724ABE8720C_.wvu.PrintArea" localSheetId="0" hidden="1">'2020'!#REF!</definedName>
    <definedName name="_xlnm.Print_Titles" localSheetId="0">'2020'!$4:$5</definedName>
    <definedName name="_xlnm.Print_Area" localSheetId="0">'2020'!$A$1:$K$161</definedName>
  </definedNames>
  <calcPr calcId="145621"/>
</workbook>
</file>

<file path=xl/calcChain.xml><?xml version="1.0" encoding="utf-8"?>
<calcChain xmlns="http://schemas.openxmlformats.org/spreadsheetml/2006/main">
  <c r="J158" i="1" l="1"/>
  <c r="I158" i="1"/>
  <c r="H158" i="1"/>
  <c r="J149" i="1"/>
  <c r="I149" i="1"/>
  <c r="H149" i="1"/>
  <c r="I143" i="1"/>
  <c r="J128" i="1"/>
  <c r="I128" i="1"/>
  <c r="H128" i="1"/>
  <c r="J125" i="1"/>
  <c r="I125" i="1"/>
  <c r="H125" i="1"/>
  <c r="J112" i="1"/>
  <c r="I112" i="1"/>
  <c r="H112" i="1"/>
  <c r="J102" i="1"/>
  <c r="I102" i="1"/>
  <c r="H102" i="1"/>
  <c r="J97" i="1"/>
  <c r="I97" i="1"/>
  <c r="H97" i="1"/>
  <c r="J70" i="1"/>
  <c r="I70" i="1"/>
  <c r="H70" i="1"/>
  <c r="J52" i="1"/>
  <c r="I52" i="1"/>
  <c r="H52" i="1"/>
  <c r="H27" i="1"/>
  <c r="J22" i="1"/>
  <c r="I22" i="1"/>
  <c r="H22" i="1"/>
  <c r="J10" i="1"/>
  <c r="I10" i="1"/>
  <c r="H10" i="1"/>
  <c r="J7" i="1"/>
  <c r="I7" i="1"/>
  <c r="H7" i="1"/>
  <c r="K156" i="1" l="1"/>
  <c r="K155" i="1"/>
  <c r="J147" i="1"/>
  <c r="I147" i="1"/>
  <c r="H147" i="1"/>
  <c r="J143" i="1"/>
  <c r="H143" i="1"/>
  <c r="F134" i="1"/>
  <c r="J132" i="1"/>
  <c r="I132" i="1"/>
  <c r="H132" i="1"/>
  <c r="G132" i="1"/>
  <c r="F132" i="1"/>
  <c r="E132" i="1"/>
  <c r="J131" i="1"/>
  <c r="I131" i="1"/>
  <c r="H131" i="1"/>
  <c r="G131" i="1"/>
  <c r="F131" i="1"/>
  <c r="E131" i="1"/>
  <c r="K113" i="1"/>
  <c r="J109" i="1"/>
  <c r="I109" i="1"/>
  <c r="H109" i="1"/>
  <c r="G109" i="1"/>
  <c r="F109" i="1"/>
  <c r="E109" i="1"/>
  <c r="J103" i="1"/>
  <c r="I103" i="1"/>
  <c r="H103" i="1"/>
  <c r="G103" i="1"/>
  <c r="F103" i="1"/>
  <c r="E103" i="1"/>
  <c r="K101" i="1"/>
  <c r="K100" i="1"/>
  <c r="K99" i="1"/>
  <c r="K98" i="1"/>
  <c r="J95" i="1"/>
  <c r="I95" i="1"/>
  <c r="H95" i="1"/>
  <c r="J74" i="1"/>
  <c r="I74" i="1"/>
  <c r="H74" i="1"/>
  <c r="G74" i="1"/>
  <c r="F74" i="1"/>
  <c r="E74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0" i="1"/>
  <c r="K49" i="1"/>
  <c r="K47" i="1"/>
  <c r="K46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J27" i="1"/>
  <c r="I27" i="1"/>
  <c r="K21" i="1"/>
  <c r="G21" i="1"/>
  <c r="K20" i="1"/>
  <c r="G20" i="1"/>
  <c r="J19" i="1"/>
  <c r="I19" i="1"/>
  <c r="H19" i="1"/>
  <c r="G19" i="1"/>
  <c r="F19" i="1"/>
  <c r="E19" i="1"/>
  <c r="J18" i="1"/>
  <c r="I18" i="1"/>
  <c r="H18" i="1"/>
  <c r="G18" i="1"/>
  <c r="F18" i="1"/>
  <c r="E18" i="1"/>
  <c r="K17" i="1"/>
  <c r="G17" i="1"/>
  <c r="K16" i="1"/>
  <c r="G16" i="1"/>
  <c r="K15" i="1"/>
  <c r="G15" i="1"/>
  <c r="K14" i="1"/>
  <c r="G14" i="1"/>
  <c r="K13" i="1"/>
  <c r="G13" i="1"/>
  <c r="K12" i="1"/>
  <c r="G12" i="1"/>
  <c r="J11" i="1"/>
  <c r="I11" i="1"/>
  <c r="H11" i="1"/>
  <c r="G11" i="1"/>
  <c r="F11" i="1"/>
  <c r="E11" i="1"/>
  <c r="H6" i="1" l="1"/>
  <c r="J6" i="1"/>
  <c r="K10" i="1"/>
  <c r="K18" i="1"/>
  <c r="K70" i="1"/>
  <c r="K112" i="1"/>
  <c r="K125" i="1"/>
  <c r="K147" i="1"/>
  <c r="K158" i="1"/>
  <c r="K22" i="1"/>
  <c r="K97" i="1"/>
  <c r="K7" i="1"/>
  <c r="K11" i="1"/>
  <c r="K19" i="1"/>
  <c r="K27" i="1"/>
  <c r="K52" i="1"/>
  <c r="K95" i="1"/>
  <c r="K102" i="1"/>
  <c r="K128" i="1"/>
  <c r="K143" i="1"/>
  <c r="K149" i="1"/>
  <c r="I6" i="1"/>
</calcChain>
</file>

<file path=xl/sharedStrings.xml><?xml version="1.0" encoding="utf-8"?>
<sst xmlns="http://schemas.openxmlformats.org/spreadsheetml/2006/main" count="500" uniqueCount="260">
  <si>
    <t>ГРБС</t>
  </si>
  <si>
    <t>Наименование государственной услуги (работы)</t>
  </si>
  <si>
    <t>Наименование показателя объема государственной услуги (работы)</t>
  </si>
  <si>
    <t>единица измерения</t>
  </si>
  <si>
    <t>плановое значение на 2020 год
(в соответствии с государственным заданием в первоначальной редакции)</t>
  </si>
  <si>
    <t>плановое значение на 2020 год
(в соответствии с государственным заданием в последней редакции)</t>
  </si>
  <si>
    <t>фактическое значение по итогам 2020 года</t>
  </si>
  <si>
    <t>исполнение уточненного плана, %</t>
  </si>
  <si>
    <t xml:space="preserve">Всего: </t>
  </si>
  <si>
    <t>Администрация Губернатора Брянской области и Правительства Брянской области</t>
  </si>
  <si>
    <t>Содержание (эксплуатация) имущества, находящегося в государственной (муниципальной) собственности</t>
  </si>
  <si>
    <t>эксплуатируемая площадь объектов</t>
  </si>
  <si>
    <t>тысяча квадратных метров</t>
  </si>
  <si>
    <t>923,07</t>
  </si>
  <si>
    <t>959,56</t>
  </si>
  <si>
    <t>956,66</t>
  </si>
  <si>
    <t>Организация и осуществление транспортного обслуживания</t>
  </si>
  <si>
    <t>машино-часы работы автомобилей</t>
  </si>
  <si>
    <t>единица</t>
  </si>
  <si>
    <t>Управление ветеринарии Брянской области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</si>
  <si>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</si>
  <si>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количество документов</t>
  </si>
  <si>
    <t xml:space="preserve">единица </t>
  </si>
  <si>
    <t>количество меропритий</t>
  </si>
  <si>
    <t>количество проб</t>
  </si>
  <si>
    <t>количество исследований</t>
  </si>
  <si>
    <t>количество вакцинаций</t>
  </si>
  <si>
    <t>количество объектов</t>
  </si>
  <si>
    <t>Оформление и выдача ветеринарных сопроводительных документов</t>
  </si>
  <si>
    <t>Проведение мероприятий по защите населения от болезней общих для человека и животных и пищевых отравлений</t>
  </si>
  <si>
    <t>количество проведенных экспертиз</t>
  </si>
  <si>
    <t>Департамент внутренней политики Брянской области</t>
  </si>
  <si>
    <t>Осуществление издательской деятельности</t>
  </si>
  <si>
    <t>количество печатных страниц</t>
  </si>
  <si>
    <t>Производство и выпуск сетевого издания</t>
  </si>
  <si>
    <t>количество новостных материалов</t>
  </si>
  <si>
    <t>Организация мероприятий в сфере молодежной политики, направленных на вовлечение молодежи в
инновационную, предпринимательскую, добровольческую деятельность, а также на развитие
гражданской активности молодежи и формирование здорового образа жизни</t>
  </si>
  <si>
    <t>количество мероприятий</t>
  </si>
  <si>
    <t>Производство и распространение телепрограмм</t>
  </si>
  <si>
    <t>продолжительность
телепередач</t>
  </si>
  <si>
    <t>час</t>
  </si>
  <si>
    <t>Департамент здравоохранения Брянской области</t>
  </si>
  <si>
    <t>Заготовка, хранение, транспортировка и обеспечение безопасности донорской крови и её компонентов</t>
  </si>
  <si>
    <t>условная единица продукта переработки (в пересчете на 1 литр цельной крови)</t>
  </si>
  <si>
    <t>условная единица</t>
  </si>
  <si>
    <t>Паллиативная медицинская помощь</t>
  </si>
  <si>
    <t>количество выездов</t>
  </si>
  <si>
    <t>число посещений</t>
  </si>
  <si>
    <t>количество койко-дней</t>
  </si>
  <si>
    <t>койко-день</t>
  </si>
  <si>
    <t>Проведение экспертной оценки в сфере информационно-коммуникационных технологий</t>
  </si>
  <si>
    <t>количество отчетов, составленных по результатам работы</t>
  </si>
  <si>
    <t>Патологическая анатомия</t>
  </si>
  <si>
    <t>количество вскрытий</t>
  </si>
  <si>
    <t>Медико-биологическое обеспечение спортсменов сборных команд субъекта Российской Федерации</t>
  </si>
  <si>
    <t>количество лиц, прошедших спортивную подготовку</t>
  </si>
  <si>
    <t>человек</t>
  </si>
  <si>
    <t>количество выполненных работ</t>
  </si>
  <si>
    <t>Методическая и организационно-техническая поддержка по вопросам координации информации государственных органов, включая координацию региональной информатизации, а также проведение мониторинга и подготовка сведений, размещенных в информационной системе</t>
  </si>
  <si>
    <t>Обеспечение готовности к своевременному и эффективному оказанию медицинской помощи, ликвидации эпидемических очагов при стихийных бедствиях, авариях, катастрофах и эпидемиях и ликвидация медико-санитарных последствий чрезвычайных ситуаций на территории Брянской области</t>
  </si>
  <si>
    <t>Оказание медицинской (в том числе психиатрической), социальной и психолого-педагогической помощи детям, находящимся в трудной жизненной ситуации</t>
  </si>
  <si>
    <t>Оказание экстренной и плановой консультативной помощи</t>
  </si>
  <si>
    <t>Организация круглосуточного приема, содержания, выхаживания и воспитания детей</t>
  </si>
  <si>
    <t>Организация мониторинга состояния здоровья граждан, подвергшихся радиационному воздействию в результате радиационных аварий</t>
  </si>
  <si>
    <t>Осуществление экспертизы качества лекарственных средств, включая проведение необходимых исследований и испытаний</t>
  </si>
  <si>
    <t>Первичная медико-санитарная помощь, не включенная в базовую программу обязательного медицинского страхования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</si>
  <si>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</si>
  <si>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численность обучающихся</t>
  </si>
  <si>
    <t>Санаторно-курортное лечение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</si>
  <si>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</si>
  <si>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количество вызовов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</si>
  <si>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</t>
  </si>
  <si>
    <t>случаев лечения</t>
  </si>
  <si>
    <t>случаев госпитализации</t>
  </si>
  <si>
    <t>Судебно-медицинская экспертиза</t>
  </si>
  <si>
    <t>Судебно-психиатрическая экспертиза</t>
  </si>
  <si>
    <t>Формирование, освежение, выпуск и содержание (обслуживание) резерва лекарственных средств для медицинского применения и медицинских изделий</t>
  </si>
  <si>
    <t>Департамент культуры Брянской области</t>
  </si>
  <si>
    <t xml:space="preserve">Реализация  образовательных программ среднего профессионального образования - программ подготовки специалистов среднего звена                                      </t>
  </si>
  <si>
    <t xml:space="preserve">численность обучающихся </t>
  </si>
  <si>
    <t xml:space="preserve">Реализация  дополнительных профессиональных программ повышения квалификации                                   </t>
  </si>
  <si>
    <t>количество человеко-часов</t>
  </si>
  <si>
    <t>человеко-час</t>
  </si>
  <si>
    <t xml:space="preserve">Библиотечное, библиографическое и информационное обслуживание пользователей библиотеки </t>
  </si>
  <si>
    <t>количество посещений</t>
  </si>
  <si>
    <t xml:space="preserve">Формирование, учет, изучение, обеспечение физического сохранения и безопасности фондов библиотек, включая оцифровку фондов </t>
  </si>
  <si>
    <t xml:space="preserve">Предоставление библиографической информации из государственных библиотечных фондов и информации из госу-дарственных библиотечных фондов в части, не касающейся авторских прав </t>
  </si>
  <si>
    <t>Организация и проведение культурно-массовых мероприятий</t>
  </si>
  <si>
    <t>количество проведенных мероприятий</t>
  </si>
  <si>
    <t xml:space="preserve">Публичный показ музейных предметов, музейных коллекций </t>
  </si>
  <si>
    <t>число посетителей</t>
  </si>
  <si>
    <t>Оказание туристко-информационных услуг</t>
  </si>
  <si>
    <t>Формирование, учет, изучение, обеспечение физического сохранения и безопасности музейных предметов, музейных коллекций</t>
  </si>
  <si>
    <t>количество предметов</t>
  </si>
  <si>
    <t>Создание экспозиций (выставок) музеев, организация выездных выставок</t>
  </si>
  <si>
    <t>количество экспозиций</t>
  </si>
  <si>
    <t xml:space="preserve">Показ (организация показа) спектаклей (театральных постановок) </t>
  </si>
  <si>
    <t>число зрителей</t>
  </si>
  <si>
    <t xml:space="preserve">Организация показа спектаклей  </t>
  </si>
  <si>
    <t xml:space="preserve">Показ (организация показа) концертных программ </t>
  </si>
  <si>
    <t xml:space="preserve">Организация показа концертов и концертных программ </t>
  </si>
  <si>
    <t>Создание спектаклей</t>
  </si>
  <si>
    <t>количество новых (капитально- возобновленных) постановок</t>
  </si>
  <si>
    <t>Создание концертов и концертных программ</t>
  </si>
  <si>
    <t>Департамент образования и науки Брянской области</t>
  </si>
  <si>
    <t>Реализация дополнительных общеразвивающих программ</t>
  </si>
  <si>
    <t>Организация досуга детей, подростков и молодежи</t>
  </si>
  <si>
    <t>количество участников</t>
  </si>
  <si>
    <t>Ведение информационных ресурсов и баз данных</t>
  </si>
  <si>
    <t>количество  участников</t>
  </si>
  <si>
    <t>Реализация дополнительных профессиональных программ повышения квалификации</t>
  </si>
  <si>
    <t>Реализация основных общеобразовательных программ среднего общего образования</t>
  </si>
  <si>
    <t>число обучающихся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</si>
  <si>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</t>
  </si>
  <si>
    <t>Человек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</si>
  <si>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</t>
  </si>
  <si>
    <t>Реализация основных общеобразовательных программ дошкольного образования</t>
  </si>
  <si>
    <t>Присмотр и уход</t>
  </si>
  <si>
    <t>число детей</t>
  </si>
  <si>
    <t>Реализация основных общеобразовательных программ начального общего образования</t>
  </si>
  <si>
    <t>Реализация адаптированных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</si>
  <si>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</si>
  <si>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адаптированных основных общеобразовательных программ для детей с умственной отсталостью</t>
  </si>
  <si>
    <t>Содержание детей</t>
  </si>
  <si>
    <t>Психолого-медико-педагогическое обследование детей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</si>
  <si>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</si>
  <si>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Коррекционно-развивающая, компенсирующая и логопедическая помощь обучающимся</t>
  </si>
  <si>
    <t>Организация отдыха детей и молодежи</t>
  </si>
  <si>
    <t>количество человек</t>
  </si>
  <si>
    <t>Департамент сельского хозяйства Брянской области</t>
  </si>
  <si>
    <t>Предоставление консультационной помощи в рамках государственной аграрной политики</t>
  </si>
  <si>
    <t>количество проведенных консультаций</t>
  </si>
  <si>
    <t>штука</t>
  </si>
  <si>
    <t>500</t>
  </si>
  <si>
    <t>Департамент семьи, социальной и демографической политики Брянской области</t>
  </si>
  <si>
    <t>Организация доставки лиц старше 65 лет, проживающих в сельской местности, в территориальные медицинские организации для проведения профессиональных медицинских осмотров, включая диспансеризацию, и дополнительных медицинских скринингов на выявление отдельных неинфекционных социально значимых заболеваний</t>
  </si>
  <si>
    <t>Численность граждан, получивших социальные услуги</t>
  </si>
  <si>
    <t>Предоставление социального обслуживания в полустационарной форме</t>
  </si>
  <si>
    <t>Предоставление социального обслуживания в стационарной форме</t>
  </si>
  <si>
    <t>Предоставление социального обслуживания в форме на дому</t>
  </si>
  <si>
    <t>Управление имущественных отношений Брянской области</t>
  </si>
  <si>
    <t xml:space="preserve">Сбор, обработка, систематизация и накопление информации при определении кадастровой стоимости </t>
  </si>
  <si>
    <t>объем собранной информации</t>
  </si>
  <si>
    <t xml:space="preserve">Организация и проведение мероприятий, направленных на выявление вида фактического использования и (или) назначения (предназначения) зданий (строений, сооружений) и помещений, расположенных на территории Брянской области, в отношении которых налоговая база определяется как их кадастровая стоимость, для целей налогообложения </t>
  </si>
  <si>
    <t>Определение кадастровой стоимости объектов недвижимости в соответствии со статьей 16 Федерального закона от 03.07.2016 № 237-ФЗ «О государственной кадастровой оценке»</t>
  </si>
  <si>
    <t>количество объектов недвижимости, для которых определена кадастровая стоимость</t>
  </si>
  <si>
    <t xml:space="preserve">Рассмотрение обращений, связанных с наличием ошибок, допущенных при определении кадастровой стоимости объектов недвижимости </t>
  </si>
  <si>
    <t>количество поступивших обращений, запросов</t>
  </si>
  <si>
    <t xml:space="preserve">Предоставление разъяснений результатов определения кадастровой стоимости объектов недвижимости </t>
  </si>
  <si>
    <t>Предоставление копий хранящихся отчетов и документов, сформированных в ходе определение кадастровой стоимости объектов недвижимости, а также документов и материалов, которые использовались при определении кадастровой стоимости, уполномоченным государственным органам по их требованию</t>
  </si>
  <si>
    <t xml:space="preserve">Хранение копий отчетов и документов, формируемых и использованных в ходе определения кадастровой стоимости </t>
  </si>
  <si>
    <t>объем хранимых документов</t>
  </si>
  <si>
    <t>Оказание информационных услуг на основе архивных документов</t>
  </si>
  <si>
    <t>количество обработанных инвентарных дел</t>
  </si>
  <si>
    <t xml:space="preserve">Обеспечение сохранности и учет архивных документов </t>
  </si>
  <si>
    <t>количество хранимых инвентарных дел</t>
  </si>
  <si>
    <t>Управление физической культуры и спорта Брянской области</t>
  </si>
  <si>
    <t>Проведение занятий физкультурно-спортивной направленности по месту проживания граждан</t>
  </si>
  <si>
    <t>количество занятий</t>
  </si>
  <si>
    <t>6896</t>
  </si>
  <si>
    <t>4520</t>
  </si>
  <si>
    <t>4532</t>
  </si>
  <si>
    <t>Спортивная подготовка по олимпийским видам спорта</t>
  </si>
  <si>
    <t>число лиц, прошедших спортивную подготовку на этапах спортивной подготовки</t>
  </si>
  <si>
    <t>4373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</si>
  <si>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(за исключением тестирования выполнения нормативов испытаний комплекса ГТО)</t>
  </si>
  <si>
    <t>Организация и обеспечение подготовки спортивного резерва</t>
  </si>
  <si>
    <t>Обеспечение доступа к объектам спорта</t>
  </si>
  <si>
    <t>пребывание на объекте спорта</t>
  </si>
  <si>
    <t>человеко-день</t>
  </si>
  <si>
    <t>Организация мероприятий по подготовке спортивных сборных команд</t>
  </si>
  <si>
    <t>999</t>
  </si>
  <si>
    <t>750</t>
  </si>
  <si>
    <t>Обеспечение участия лиц, проходящих спортивную подготовку, в спортивных соревнованиях</t>
  </si>
  <si>
    <t>0</t>
  </si>
  <si>
    <t>72</t>
  </si>
  <si>
    <t>Спортивная подготовка по спорту слепых</t>
  </si>
  <si>
    <t>36</t>
  </si>
  <si>
    <t>Спортивная подготовка по спорту глухих</t>
  </si>
  <si>
    <t>46</t>
  </si>
  <si>
    <t>Спортивная подготовка по спорту лиц с поражением ОДА</t>
  </si>
  <si>
    <t>40</t>
  </si>
  <si>
    <t>Спортивная подготовка по спорту лиц с интеллектуальными нарушениями</t>
  </si>
  <si>
    <t>67</t>
  </si>
  <si>
    <t>70</t>
  </si>
  <si>
    <t>Организация спортивной подготовки на спортивно-оздоровительном этапе</t>
  </si>
  <si>
    <t>количество привлеченных лиц</t>
  </si>
  <si>
    <t>14</t>
  </si>
  <si>
    <t>12</t>
  </si>
  <si>
    <t>Управление государственной службы по труду и занятости населения Брянской области</t>
  </si>
  <si>
    <t>направление для получения профессионального обучения или получения дополнительного профессионального образования, включая обучение в другой местности</t>
  </si>
  <si>
    <t>Численность граждан, приступивших к профессиональному обучению и дополнительному профессиональному образованию</t>
  </si>
  <si>
    <t>550</t>
  </si>
  <si>
    <t>Информационное обеспечение и пропаганда охраны труда</t>
  </si>
  <si>
    <t>Количество участников</t>
  </si>
  <si>
    <t>800</t>
  </si>
  <si>
    <t>Управление лесами Брянской области</t>
  </si>
  <si>
    <t>Предупреждение возникновения и распространения лесных пожаров, включая территорию ООПТ</t>
  </si>
  <si>
    <t>протяжённость лесных дорог</t>
  </si>
  <si>
    <t>километр</t>
  </si>
  <si>
    <t>площадь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</si>
  <si>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 xml:space="preserve">гектар </t>
  </si>
  <si>
    <t>протяжённость противопожарных минерализованных полос</t>
  </si>
  <si>
    <t>количество установленных и размещённых стендов и других знаков и указателей, содержащих информацию о мерах пожарной безопасности в лесах</t>
  </si>
  <si>
    <t>количество установленных шлагбаумов, преград, обеспечивающих ограничение пребывания граждан в лесах в целях обеспечения пожарной безопасности</t>
  </si>
  <si>
    <t>количество мест отдыха</t>
  </si>
  <si>
    <t>протяжённость просек, противопожарных разрывов</t>
  </si>
  <si>
    <t>площадь проведения мониторинга пожарной опасности в лесах и лесных пожаров</t>
  </si>
  <si>
    <t>Тушение лесных пожаров</t>
  </si>
  <si>
    <t>площадь тушения лесных пожаров</t>
  </si>
  <si>
    <t>Осуществление лесовосстановления и лесоразведения</t>
  </si>
  <si>
    <t>площадь агротехнического ухода</t>
  </si>
  <si>
    <t>площадь лесоводственного ухода</t>
  </si>
  <si>
    <t>площадь дополнения лесных культур</t>
  </si>
  <si>
    <t>площадь подготовки почвы под лесные культуры</t>
  </si>
  <si>
    <t>площадь посадки</t>
  </si>
  <si>
    <t>Департамент промышленности, транспорта и связи Брянской области</t>
  </si>
  <si>
    <t>837</t>
  </si>
  <si>
    <t xml:space="preserve">Предоставление программного обеспечения и информационно-телекоммуникационной инфраструктуры </t>
  </si>
  <si>
    <t>количество сопровождаемых маршрутов движения пассажирского транспорта</t>
  </si>
  <si>
    <t>65</t>
  </si>
  <si>
    <t>198</t>
  </si>
  <si>
    <t>количество транспорта подключенного к РНИС</t>
  </si>
  <si>
    <t>700</t>
  </si>
  <si>
    <t>Создание, развитие, управление и эксплуатация информационных систем и баз данных с использованием спутниковых навигационных систем</t>
  </si>
  <si>
    <t>объем функционирования региональной системы мониторинга транспортных средств</t>
  </si>
  <si>
    <t>процент</t>
  </si>
  <si>
    <t>Управление по охране и сохранению историко-культурного наследия Брянской области</t>
  </si>
  <si>
    <t>Обеспечение сохранения и использования объектов культурного наследия</t>
  </si>
  <si>
    <t>количество объектов культурного наследия</t>
  </si>
  <si>
    <t>Департамент экономического развития Брянской области</t>
  </si>
  <si>
    <t>Поддержка выставочной деятельности</t>
  </si>
  <si>
    <t>количество юридических лиц, обратившихся за услугой</t>
  </si>
  <si>
    <t>69</t>
  </si>
  <si>
    <t>142</t>
  </si>
  <si>
    <t>606</t>
  </si>
  <si>
    <t>количество юридических лиц, обратившихся за услугой;
количество физических лиц, обратившихся за услугой;
количество субъектов малого предпринимательства, обратившихся за услугой; 
количество субъектов среднего предпринимательства, обратившихся за услугой; 
количество субъектов малого предпринимательства, получивших услугу;
количество субъектов среднего предпринимательства, получивших услугу</t>
  </si>
  <si>
    <t>Передача в пользование государственного имущества на льготных условиях</t>
  </si>
  <si>
    <t>площадь помещений, предоставленных субъектам малого и среднего предпринимательства.</t>
  </si>
  <si>
    <t>квадратный метр</t>
  </si>
  <si>
    <t>Предоставление информационно-аналитической поддержки субъектам деятельности в сфере промышленности в рамках стимулирования деятельности в сфере промышленности</t>
  </si>
  <si>
    <t xml:space="preserve">единица  </t>
  </si>
  <si>
    <t>Предоставление консультационной и информационной поддержки по вопросам повышения производительности труда на предприятиях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</si>
  <si>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</si>
  <si>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>число обратившихся</t>
  </si>
  <si>
    <t>Департамент региональной безопасности Брянской области</t>
  </si>
  <si>
    <t>Оказание услуг по курсовому обучению</t>
  </si>
  <si>
    <t>длительность программ курсового обучения</t>
  </si>
  <si>
    <t>Реализация дополнительных профессиональных программ профессиональной переподготовки</t>
  </si>
  <si>
    <t>Финансовое обеспечение выполнения государственного задания 2020 года</t>
  </si>
  <si>
    <t>уточненный план
(в соответствии с заключенными соглашениями), рублей</t>
  </si>
  <si>
    <t>кассовое исполнение, рублей</t>
  </si>
  <si>
    <t>Медицинское сопровождение по медицинским показаниям больных, страдающей хронической почечной недостаточностью к месту проведения амбулаторного гемодиализа и после его проведения</t>
  </si>
  <si>
    <t>количество полнотекстовых оцифрованных документов, включенных в состав электронной библиотеки</t>
  </si>
  <si>
    <t>Реализация основных общеобразовательных программ основного общего образования ,интегрированных с дополнительными общеразвивающими программами, имеющими целью подготовку несовершеннолетних обучающихся к военной или иной государственной службе, в том числе к государственной службе российского казачества</t>
  </si>
  <si>
    <t>Реализация основных общеобразовательных программ среднего общего образования ,интегрированных с дополнительными общеразвивающими программами, имеющими целью подготовку несовершеннолетних обучающихся к военной или иной государственной службе, в том числе к государственной службе российского казачества</t>
  </si>
  <si>
    <t>число обучающихся, их родителей( законных представителей) и педагогических работников</t>
  </si>
  <si>
    <t>Предоставление информационной и консультационной поддержки субъектам малого и среднего предпринимательства</t>
  </si>
  <si>
    <t>Сведения о выполнении государственными учреждениями Брянской области государственных заданий на оказание государственных услуг (выполнение работ), а также об объемах финансого обеспечения выполнения государственных заданий на оказание соответствующих услуг (выполнение работ) за 2020 год</t>
  </si>
  <si>
    <t>первоначальный план (в соответствии с заключенными соглашениями),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</si>
</sst>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%"/>
    <numFmt numFmtId="165" formatCode="#,##0.00_ ;[Red]\-#,##0.00\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0"/>
      <name val="Segoe UI"/>
      <family val="2"/>
      <charset val="204"/>
    </font>
    <font>
      <sz val="10"/>
      <name val="Trebuchet MS"/>
      <family val="2"/>
      <charset val="204"/>
    </font>
    <font>
      <sz val="10"/>
      <color indexed="8"/>
      <name val="Segoe UI"/>
      <family val="2"/>
      <charset val="204"/>
    </font>
    <font>
      <sz val="10"/>
      <name val="Arial"/>
      <family val="2"/>
      <charset val="204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sz val="8"/>
      <name val="Tahoma"/>
      <family val="2"/>
      <charset val="204"/>
    </font>
    <font>
      <sz val="10"/>
      <name val="Arial Cyr"/>
      <charset val="204"/>
    </font>
    <font>
      <b/>
      <sz val="14"/>
      <color theme="1"/>
      <name val="Segoe UI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49" fontId="9" fillId="0" borderId="4">
      <alignment horizontal="center" vertical="top" shrinkToFit="1"/>
    </xf>
    <xf numFmtId="0" fontId="10" fillId="0" borderId="4">
      <alignment vertical="top" wrapText="1"/>
    </xf>
    <xf numFmtId="4" fontId="10" fillId="4" borderId="4">
      <alignment horizontal="right" vertical="top" shrinkToFit="1"/>
    </xf>
    <xf numFmtId="0" fontId="8" fillId="0" borderId="0"/>
    <xf numFmtId="0" fontId="11" fillId="0" borderId="0"/>
    <xf numFmtId="0" fontId="8" fillId="0" borderId="0"/>
    <xf numFmtId="0" fontId="1" fillId="0" borderId="0"/>
    <xf numFmtId="0" fontId="12" fillId="0" borderId="0"/>
    <xf numFmtId="0" fontId="8" fillId="0" borderId="0"/>
  </cellStyleXfs>
  <cellXfs count="61">
    <xf numFmtId="0" fontId="0" fillId="0" borderId="0" xfId="0"/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3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 shrinkToFit="1"/>
    </xf>
    <xf numFmtId="0" fontId="3" fillId="2" borderId="1" xfId="0" applyFont="1" applyFill="1" applyBorder="1" applyAlignment="1" applyProtection="1">
      <alignment horizontal="left" vertical="center" wrapText="1" shrinkToFit="1"/>
    </xf>
    <xf numFmtId="43" fontId="3" fillId="2" borderId="1" xfId="0" applyNumberFormat="1" applyFont="1" applyFill="1" applyBorder="1" applyAlignment="1" applyProtection="1">
      <alignment horizontal="center" vertical="center" wrapText="1"/>
    </xf>
    <xf numFmtId="43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center" vertical="center" wrapText="1"/>
    </xf>
    <xf numFmtId="10" fontId="3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165" fontId="3" fillId="2" borderId="2" xfId="0" applyNumberFormat="1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165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quotePrefix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0" fillId="2" borderId="2" xfId="0" applyNumberFormat="1" applyFill="1" applyBorder="1" applyAlignment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vertical="center" wrapText="1"/>
    </xf>
    <xf numFmtId="11" fontId="3" fillId="2" borderId="3" xfId="0" quotePrefix="1" applyNumberFormat="1" applyFont="1" applyFill="1" applyBorder="1" applyAlignment="1" applyProtection="1">
      <alignment horizontal="center" vertical="center" wrapText="1"/>
    </xf>
    <xf numFmtId="11" fontId="0" fillId="2" borderId="2" xfId="0" applyNumberFormat="1" applyFill="1" applyBorder="1" applyAlignment="1">
      <alignment horizontal="center" vertical="center" wrapText="1"/>
    </xf>
    <xf numFmtId="11" fontId="3" fillId="2" borderId="3" xfId="0" applyNumberFormat="1" applyFont="1" applyFill="1" applyBorder="1" applyAlignment="1" applyProtection="1">
      <alignment horizontal="left" vertical="center" wrapText="1"/>
    </xf>
    <xf numFmtId="11" fontId="0" fillId="2" borderId="2" xfId="0" applyNumberForma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1">
    <cellStyle name="Normal_3" xfId="1"/>
    <cellStyle name="xl31" xfId="2"/>
    <cellStyle name="xl40" xfId="3"/>
    <cellStyle name="xl41" xfId="4"/>
    <cellStyle name="Обычный" xfId="0" builtinId="0"/>
    <cellStyle name="Обычный 10" xfId="5"/>
    <cellStyle name="Обычный 2" xfId="6"/>
    <cellStyle name="Обычный 2 2" xfId="7"/>
    <cellStyle name="Обычный 2 3" xfId="8"/>
    <cellStyle name="Обычный 3" xfId="9"/>
    <cellStyle name="Обычный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61"/>
  <sheetViews>
    <sheetView tabSelected="1" zoomScale="85" zoomScaleNormal="85" zoomScaleSheetLayoutView="85" workbookViewId="0">
      <selection activeCell="Q14" sqref="Q14"/>
    </sheetView>
  </sheetViews>
  <sheetFormatPr defaultRowHeight="14.25" x14ac:dyDescent="0.25"/>
  <cols>
    <col min="1" max="1" width="12.5703125" style="1" customWidth="1"/>
    <col min="2" max="2" width="58.85546875" style="2" customWidth="1"/>
    <col min="3" max="3" width="43.42578125" style="1" customWidth="1"/>
    <col min="4" max="4" width="18.42578125" style="1" customWidth="1"/>
    <col min="5" max="7" width="21.7109375" style="1" customWidth="1"/>
    <col min="8" max="8" width="21.7109375" style="3" customWidth="1"/>
    <col min="9" max="9" width="20.28515625" style="1" customWidth="1"/>
    <col min="10" max="11" width="18.42578125" style="1" customWidth="1"/>
    <col min="12" max="16384" width="9.140625" style="1"/>
  </cols>
  <sheetData>
    <row r="2" spans="1:11" ht="39.75" customHeight="1" x14ac:dyDescent="0.25">
      <c r="A2" s="47" t="s">
        <v>258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4.25" customHeight="1" x14ac:dyDescent="0.25"/>
    <row r="4" spans="1:11" ht="42.75" customHeight="1" x14ac:dyDescent="0.25">
      <c r="A4" s="55" t="s">
        <v>0</v>
      </c>
      <c r="B4" s="55" t="s">
        <v>1</v>
      </c>
      <c r="C4" s="60" t="s">
        <v>2</v>
      </c>
      <c r="D4" s="60" t="s">
        <v>3</v>
      </c>
      <c r="E4" s="60" t="s">
        <v>4</v>
      </c>
      <c r="F4" s="60" t="s">
        <v>5</v>
      </c>
      <c r="G4" s="60" t="s">
        <v>6</v>
      </c>
      <c r="H4" s="57" t="s">
        <v>249</v>
      </c>
      <c r="I4" s="58"/>
      <c r="J4" s="59"/>
      <c r="K4" s="55" t="s">
        <v>7</v>
      </c>
    </row>
    <row r="5" spans="1:11" ht="81.75" customHeight="1" x14ac:dyDescent="0.25">
      <c r="A5" s="56"/>
      <c r="B5" s="56"/>
      <c r="C5" s="56"/>
      <c r="D5" s="56"/>
      <c r="E5" s="56"/>
      <c r="F5" s="56"/>
      <c r="G5" s="56"/>
      <c r="H5" s="44" t="s">
        <v>259</v>
      </c>
      <c r="I5" s="8" t="s">
        <v>250</v>
      </c>
      <c r="J5" s="8" t="s">
        <v>251</v>
      </c>
      <c r="K5" s="56"/>
    </row>
    <row r="6" spans="1:11" ht="22.5" customHeight="1" x14ac:dyDescent="0.25">
      <c r="A6" s="6"/>
      <c r="B6" s="7" t="s">
        <v>8</v>
      </c>
      <c r="C6" s="7"/>
      <c r="D6" s="7"/>
      <c r="E6" s="7"/>
      <c r="F6" s="7"/>
      <c r="G6" s="7"/>
      <c r="H6" s="8">
        <f>H7+H10+H22+H27+H52+H70+H95+H97+H102+H112+H125+H128+H143+H147+H149+H158</f>
        <v>7127220376.2300005</v>
      </c>
      <c r="I6" s="8">
        <f>I7+I10+I22+I27+I52+I70+I95+I97+I102+I112+I125+I128+I143+I147+I149+I158</f>
        <v>7290221909.6400003</v>
      </c>
      <c r="J6" s="8">
        <f>J7+J10+J22+J27+J52+J70+J95+J97+J102+J112+J125+J128+J143+J147+J149+J158</f>
        <v>7290221909.6400003</v>
      </c>
      <c r="K6" s="9"/>
    </row>
    <row r="7" spans="1:11" ht="32.25" customHeight="1" x14ac:dyDescent="0.25">
      <c r="A7" s="10">
        <v>803</v>
      </c>
      <c r="B7" s="11" t="s">
        <v>9</v>
      </c>
      <c r="C7" s="11"/>
      <c r="D7" s="11"/>
      <c r="E7" s="11"/>
      <c r="F7" s="11"/>
      <c r="G7" s="11"/>
      <c r="H7" s="12">
        <f>H8+H9</f>
        <v>223959177</v>
      </c>
      <c r="I7" s="12">
        <f>I8+I9</f>
        <v>236556035.88</v>
      </c>
      <c r="J7" s="12">
        <f>J8+J9</f>
        <v>236556035.88</v>
      </c>
      <c r="K7" s="13">
        <f>J7/I7</f>
        <v>1</v>
      </c>
    </row>
    <row r="8" spans="1:11" ht="39" customHeight="1" x14ac:dyDescent="0.25">
      <c r="A8" s="4">
        <v>803</v>
      </c>
      <c r="B8" s="14" t="s">
        <v>10</v>
      </c>
      <c r="C8" s="4" t="s">
        <v>11</v>
      </c>
      <c r="D8" s="15" t="s">
        <v>12</v>
      </c>
      <c r="E8" s="5" t="s">
        <v>13</v>
      </c>
      <c r="F8" s="5" t="s">
        <v>14</v>
      </c>
      <c r="G8" s="5" t="s">
        <v>15</v>
      </c>
      <c r="H8" s="5">
        <v>145710361</v>
      </c>
      <c r="I8" s="5">
        <v>149024407.88</v>
      </c>
      <c r="J8" s="5">
        <v>149024407.88</v>
      </c>
      <c r="K8" s="16">
        <v>1</v>
      </c>
    </row>
    <row r="9" spans="1:11" ht="23.25" customHeight="1" x14ac:dyDescent="0.25">
      <c r="A9" s="4">
        <v>803</v>
      </c>
      <c r="B9" s="14" t="s">
        <v>16</v>
      </c>
      <c r="C9" s="4" t="s">
        <v>17</v>
      </c>
      <c r="D9" s="15" t="s">
        <v>18</v>
      </c>
      <c r="E9" s="17">
        <v>152768</v>
      </c>
      <c r="F9" s="17">
        <v>153120</v>
      </c>
      <c r="G9" s="17">
        <v>153120</v>
      </c>
      <c r="H9" s="5">
        <v>78248816</v>
      </c>
      <c r="I9" s="5">
        <v>87531628</v>
      </c>
      <c r="J9" s="5">
        <v>87531628</v>
      </c>
      <c r="K9" s="16">
        <v>1</v>
      </c>
    </row>
    <row r="10" spans="1:11" ht="27" customHeight="1" x14ac:dyDescent="0.25">
      <c r="A10" s="10">
        <v>805</v>
      </c>
      <c r="B10" s="11" t="s">
        <v>19</v>
      </c>
      <c r="C10" s="11"/>
      <c r="D10" s="11"/>
      <c r="E10" s="11"/>
      <c r="F10" s="11"/>
      <c r="G10" s="11"/>
      <c r="H10" s="12">
        <f>SUM(H11:H21)</f>
        <v>238152103.91000003</v>
      </c>
      <c r="I10" s="12">
        <f>SUM(I11:I21)</f>
        <v>239975709.51999998</v>
      </c>
      <c r="J10" s="12">
        <f>SUM(J11:J21)</f>
        <v>239975709.51999998</v>
      </c>
      <c r="K10" s="13">
        <f>J10/I10</f>
        <v>1</v>
      </c>
    </row>
    <row r="11" spans="1:11" ht="57" x14ac:dyDescent="0.25">
      <c r="A11" s="4">
        <v>805</v>
      </c>
      <c r="B11" s="18" t="s">
        <v>20</v>
      </c>
      <c r="C11" s="19" t="s">
        <v>21</v>
      </c>
      <c r="D11" s="20" t="s">
        <v>22</v>
      </c>
      <c r="E11" s="21">
        <f>4009+1756+3739</f>
        <v>9504</v>
      </c>
      <c r="F11" s="21">
        <f>4016+1770+3739</f>
        <v>9525</v>
      </c>
      <c r="G11" s="21">
        <f>4016+1770+3739</f>
        <v>9525</v>
      </c>
      <c r="H11" s="21">
        <f>86995.3+38105.2+81136.3</f>
        <v>206236.79999999999</v>
      </c>
      <c r="I11" s="21">
        <f>87147.2+38409+81136.3</f>
        <v>206692.5</v>
      </c>
      <c r="J11" s="21">
        <f>87147.2+38409+81136.3</f>
        <v>206692.5</v>
      </c>
      <c r="K11" s="16">
        <f t="shared" ref="K11:K21" si="0">J11/I11</f>
        <v>1</v>
      </c>
    </row>
    <row r="12" spans="1:11" ht="57" x14ac:dyDescent="0.25">
      <c r="A12" s="4">
        <v>805</v>
      </c>
      <c r="B12" s="18" t="s">
        <v>20</v>
      </c>
      <c r="C12" s="19" t="s">
        <v>23</v>
      </c>
      <c r="D12" s="20" t="s">
        <v>22</v>
      </c>
      <c r="E12" s="21">
        <v>250285</v>
      </c>
      <c r="F12" s="22">
        <v>254450</v>
      </c>
      <c r="G12" s="21">
        <f t="shared" ref="G12:G21" si="1">F12</f>
        <v>254450</v>
      </c>
      <c r="H12" s="21">
        <v>40756409.399999999</v>
      </c>
      <c r="I12" s="21">
        <v>41434638</v>
      </c>
      <c r="J12" s="21">
        <v>41434638</v>
      </c>
      <c r="K12" s="16">
        <f t="shared" si="0"/>
        <v>1</v>
      </c>
    </row>
    <row r="13" spans="1:11" ht="57" x14ac:dyDescent="0.25">
      <c r="A13" s="4">
        <v>805</v>
      </c>
      <c r="B13" s="18" t="s">
        <v>20</v>
      </c>
      <c r="C13" s="19" t="s">
        <v>24</v>
      </c>
      <c r="D13" s="20" t="s">
        <v>22</v>
      </c>
      <c r="E13" s="21">
        <v>174154</v>
      </c>
      <c r="F13" s="21">
        <v>176586</v>
      </c>
      <c r="G13" s="21">
        <f t="shared" si="1"/>
        <v>176586</v>
      </c>
      <c r="H13" s="21">
        <v>8707700</v>
      </c>
      <c r="I13" s="21">
        <v>8829300</v>
      </c>
      <c r="J13" s="21">
        <v>8829300</v>
      </c>
      <c r="K13" s="16">
        <f t="shared" si="0"/>
        <v>1</v>
      </c>
    </row>
    <row r="14" spans="1:11" ht="57" x14ac:dyDescent="0.25">
      <c r="A14" s="4">
        <v>805</v>
      </c>
      <c r="B14" s="18" t="s">
        <v>20</v>
      </c>
      <c r="C14" s="19" t="s">
        <v>25</v>
      </c>
      <c r="D14" s="20" t="s">
        <v>22</v>
      </c>
      <c r="E14" s="21">
        <v>192711</v>
      </c>
      <c r="F14" s="21">
        <v>194385</v>
      </c>
      <c r="G14" s="21">
        <f t="shared" si="1"/>
        <v>194385</v>
      </c>
      <c r="H14" s="21">
        <v>40247692.350000001</v>
      </c>
      <c r="I14" s="21">
        <v>40597307.25</v>
      </c>
      <c r="J14" s="21">
        <v>40597307.25</v>
      </c>
      <c r="K14" s="16">
        <f t="shared" si="0"/>
        <v>1</v>
      </c>
    </row>
    <row r="15" spans="1:11" ht="57" x14ac:dyDescent="0.25">
      <c r="A15" s="4">
        <v>805</v>
      </c>
      <c r="B15" s="18" t="s">
        <v>20</v>
      </c>
      <c r="C15" s="19" t="s">
        <v>26</v>
      </c>
      <c r="D15" s="20" t="s">
        <v>22</v>
      </c>
      <c r="E15" s="21">
        <v>600718</v>
      </c>
      <c r="F15" s="21">
        <v>603634</v>
      </c>
      <c r="G15" s="21">
        <f t="shared" si="1"/>
        <v>603634</v>
      </c>
      <c r="H15" s="21">
        <v>103083208.8</v>
      </c>
      <c r="I15" s="21">
        <v>103583594.39999999</v>
      </c>
      <c r="J15" s="21">
        <v>103583594.39999999</v>
      </c>
      <c r="K15" s="16">
        <f t="shared" si="0"/>
        <v>1</v>
      </c>
    </row>
    <row r="16" spans="1:11" ht="57" x14ac:dyDescent="0.25">
      <c r="A16" s="4">
        <v>805</v>
      </c>
      <c r="B16" s="18" t="s">
        <v>20</v>
      </c>
      <c r="C16" s="19" t="s">
        <v>27</v>
      </c>
      <c r="D16" s="20" t="s">
        <v>22</v>
      </c>
      <c r="E16" s="21">
        <v>3739</v>
      </c>
      <c r="F16" s="21">
        <v>3739</v>
      </c>
      <c r="G16" s="21">
        <f t="shared" si="1"/>
        <v>3739</v>
      </c>
      <c r="H16" s="21">
        <v>2458093.38</v>
      </c>
      <c r="I16" s="21">
        <v>2458093.38</v>
      </c>
      <c r="J16" s="21">
        <v>2458093.38</v>
      </c>
      <c r="K16" s="16">
        <f t="shared" si="0"/>
        <v>1</v>
      </c>
    </row>
    <row r="17" spans="1:11" ht="28.5" x14ac:dyDescent="0.25">
      <c r="A17" s="4">
        <v>805</v>
      </c>
      <c r="B17" s="18" t="s">
        <v>28</v>
      </c>
      <c r="C17" s="19" t="s">
        <v>21</v>
      </c>
      <c r="D17" s="20" t="s">
        <v>22</v>
      </c>
      <c r="E17" s="21">
        <v>603449</v>
      </c>
      <c r="F17" s="21">
        <v>606996</v>
      </c>
      <c r="G17" s="21">
        <f t="shared" si="1"/>
        <v>606996</v>
      </c>
      <c r="H17" s="21">
        <v>13094843.299999999</v>
      </c>
      <c r="I17" s="21">
        <v>13171813.199999999</v>
      </c>
      <c r="J17" s="21">
        <v>13171813.199999999</v>
      </c>
      <c r="K17" s="16">
        <f t="shared" si="0"/>
        <v>1</v>
      </c>
    </row>
    <row r="18" spans="1:11" ht="36.75" customHeight="1" x14ac:dyDescent="0.25">
      <c r="A18" s="4">
        <v>805</v>
      </c>
      <c r="B18" s="18" t="s">
        <v>29</v>
      </c>
      <c r="C18" s="19" t="s">
        <v>24</v>
      </c>
      <c r="D18" s="20" t="s">
        <v>22</v>
      </c>
      <c r="E18" s="21">
        <f>145174+995</f>
        <v>146169</v>
      </c>
      <c r="F18" s="22">
        <f>145635+996</f>
        <v>146631</v>
      </c>
      <c r="G18" s="21">
        <f>145635+996</f>
        <v>146631</v>
      </c>
      <c r="H18" s="21">
        <f>1451740+99500</f>
        <v>1551240</v>
      </c>
      <c r="I18" s="21">
        <f>1456350+99600</f>
        <v>1555950</v>
      </c>
      <c r="J18" s="21">
        <f>1456350+99600</f>
        <v>1555950</v>
      </c>
      <c r="K18" s="16">
        <f t="shared" si="0"/>
        <v>1</v>
      </c>
    </row>
    <row r="19" spans="1:11" ht="39.75" customHeight="1" x14ac:dyDescent="0.25">
      <c r="A19" s="4">
        <v>805</v>
      </c>
      <c r="B19" s="18" t="s">
        <v>29</v>
      </c>
      <c r="C19" s="19" t="s">
        <v>21</v>
      </c>
      <c r="D19" s="20" t="s">
        <v>22</v>
      </c>
      <c r="E19" s="21">
        <f>131990+909</f>
        <v>132899</v>
      </c>
      <c r="F19" s="22">
        <f>132461+909</f>
        <v>133370</v>
      </c>
      <c r="G19" s="21">
        <f>132461+909</f>
        <v>133370</v>
      </c>
      <c r="H19" s="21">
        <f>2864183+19725.3</f>
        <v>2883908.3</v>
      </c>
      <c r="I19" s="21">
        <f>2874403.7+19725.3</f>
        <v>2894129</v>
      </c>
      <c r="J19" s="21">
        <f>2874403.7+19725.3</f>
        <v>2894129</v>
      </c>
      <c r="K19" s="16">
        <f t="shared" si="0"/>
        <v>1</v>
      </c>
    </row>
    <row r="20" spans="1:11" ht="42" customHeight="1" x14ac:dyDescent="0.25">
      <c r="A20" s="4">
        <v>805</v>
      </c>
      <c r="B20" s="18" t="s">
        <v>29</v>
      </c>
      <c r="C20" s="19" t="s">
        <v>30</v>
      </c>
      <c r="D20" s="20" t="s">
        <v>22</v>
      </c>
      <c r="E20" s="21">
        <v>132008</v>
      </c>
      <c r="F20" s="21">
        <v>132439</v>
      </c>
      <c r="G20" s="21">
        <f t="shared" si="1"/>
        <v>132439</v>
      </c>
      <c r="H20" s="21">
        <v>24937631.280000001</v>
      </c>
      <c r="I20" s="21">
        <v>25019051.489999998</v>
      </c>
      <c r="J20" s="21">
        <v>25019051.489999998</v>
      </c>
      <c r="K20" s="16">
        <f t="shared" si="0"/>
        <v>1</v>
      </c>
    </row>
    <row r="21" spans="1:11" ht="42.75" customHeight="1" x14ac:dyDescent="0.25">
      <c r="A21" s="4">
        <v>805</v>
      </c>
      <c r="B21" s="18" t="s">
        <v>29</v>
      </c>
      <c r="C21" s="20" t="s">
        <v>25</v>
      </c>
      <c r="D21" s="20" t="s">
        <v>22</v>
      </c>
      <c r="E21" s="21">
        <v>1078</v>
      </c>
      <c r="F21" s="21">
        <v>1078</v>
      </c>
      <c r="G21" s="21">
        <f t="shared" si="1"/>
        <v>1078</v>
      </c>
      <c r="H21" s="21">
        <v>225140.3</v>
      </c>
      <c r="I21" s="21">
        <v>225140.3</v>
      </c>
      <c r="J21" s="21">
        <v>225140.3</v>
      </c>
      <c r="K21" s="16">
        <f t="shared" si="0"/>
        <v>1</v>
      </c>
    </row>
    <row r="22" spans="1:11" ht="31.5" customHeight="1" x14ac:dyDescent="0.25">
      <c r="A22" s="10">
        <v>811</v>
      </c>
      <c r="B22" s="11" t="s">
        <v>31</v>
      </c>
      <c r="C22" s="11"/>
      <c r="D22" s="11"/>
      <c r="E22" s="11"/>
      <c r="F22" s="11"/>
      <c r="G22" s="11"/>
      <c r="H22" s="12">
        <f>H23+H24+H25+H26</f>
        <v>103246768</v>
      </c>
      <c r="I22" s="12">
        <f>I23+I24+I25+I26</f>
        <v>110132544</v>
      </c>
      <c r="J22" s="12">
        <f>J23+J24+J25+J26</f>
        <v>110132544</v>
      </c>
      <c r="K22" s="23">
        <f>J22/I22</f>
        <v>1</v>
      </c>
    </row>
    <row r="23" spans="1:11" ht="19.5" customHeight="1" x14ac:dyDescent="0.25">
      <c r="A23" s="4">
        <v>811</v>
      </c>
      <c r="B23" s="14" t="s">
        <v>32</v>
      </c>
      <c r="C23" s="4" t="s">
        <v>33</v>
      </c>
      <c r="D23" s="15" t="s">
        <v>22</v>
      </c>
      <c r="E23" s="17">
        <v>15440</v>
      </c>
      <c r="F23" s="17">
        <v>15440</v>
      </c>
      <c r="G23" s="17">
        <v>15440</v>
      </c>
      <c r="H23" s="5">
        <v>54353825.689999998</v>
      </c>
      <c r="I23" s="5">
        <v>57800196.619999997</v>
      </c>
      <c r="J23" s="5">
        <v>57800196.619999997</v>
      </c>
      <c r="K23" s="16">
        <v>1.0634062255278207</v>
      </c>
    </row>
    <row r="24" spans="1:11" ht="18" customHeight="1" x14ac:dyDescent="0.25">
      <c r="A24" s="4">
        <v>811</v>
      </c>
      <c r="B24" s="14" t="s">
        <v>34</v>
      </c>
      <c r="C24" s="4" t="s">
        <v>35</v>
      </c>
      <c r="D24" s="15" t="s">
        <v>22</v>
      </c>
      <c r="E24" s="17">
        <v>15000</v>
      </c>
      <c r="F24" s="17">
        <v>15000</v>
      </c>
      <c r="G24" s="17">
        <v>15000</v>
      </c>
      <c r="H24" s="5">
        <v>6393881.2300000004</v>
      </c>
      <c r="I24" s="5">
        <v>8397691.3000000007</v>
      </c>
      <c r="J24" s="5">
        <v>8397691.3000000007</v>
      </c>
      <c r="K24" s="16">
        <v>1.313394947125097</v>
      </c>
    </row>
    <row r="25" spans="1:11" ht="85.5" x14ac:dyDescent="0.25">
      <c r="A25" s="4">
        <v>811</v>
      </c>
      <c r="B25" s="14" t="s">
        <v>36</v>
      </c>
      <c r="C25" s="4" t="s">
        <v>37</v>
      </c>
      <c r="D25" s="15" t="s">
        <v>22</v>
      </c>
      <c r="E25" s="17">
        <v>140</v>
      </c>
      <c r="F25" s="17">
        <v>140</v>
      </c>
      <c r="G25" s="17">
        <v>140</v>
      </c>
      <c r="H25" s="5">
        <v>10228115.08</v>
      </c>
      <c r="I25" s="5">
        <v>10635517.08</v>
      </c>
      <c r="J25" s="5">
        <v>10635517.08</v>
      </c>
      <c r="K25" s="16">
        <v>1.0398315815586228</v>
      </c>
    </row>
    <row r="26" spans="1:11" ht="28.5" x14ac:dyDescent="0.25">
      <c r="A26" s="4">
        <v>811</v>
      </c>
      <c r="B26" s="14" t="s">
        <v>38</v>
      </c>
      <c r="C26" s="4" t="s">
        <v>39</v>
      </c>
      <c r="D26" s="15" t="s">
        <v>40</v>
      </c>
      <c r="E26" s="5">
        <v>2337.21</v>
      </c>
      <c r="F26" s="5">
        <v>2337.21</v>
      </c>
      <c r="G26" s="5">
        <v>2337.21</v>
      </c>
      <c r="H26" s="5">
        <v>32270946</v>
      </c>
      <c r="I26" s="5">
        <v>33299139</v>
      </c>
      <c r="J26" s="5">
        <v>33299139</v>
      </c>
      <c r="K26" s="16">
        <v>1.0318612599704999</v>
      </c>
    </row>
    <row r="27" spans="1:11" ht="27" customHeight="1" x14ac:dyDescent="0.25">
      <c r="A27" s="10">
        <v>814</v>
      </c>
      <c r="B27" s="11" t="s">
        <v>41</v>
      </c>
      <c r="C27" s="11"/>
      <c r="D27" s="11"/>
      <c r="E27" s="11"/>
      <c r="F27" s="11"/>
      <c r="G27" s="11"/>
      <c r="H27" s="12">
        <f>SUM(H28:H51)</f>
        <v>1888070832</v>
      </c>
      <c r="I27" s="12">
        <f t="shared" ref="I27:J27" si="2">SUM(I28:I51)</f>
        <v>1868214010.55</v>
      </c>
      <c r="J27" s="12">
        <f t="shared" si="2"/>
        <v>1868214010.55</v>
      </c>
      <c r="K27" s="23">
        <f>J27/I27</f>
        <v>1</v>
      </c>
    </row>
    <row r="28" spans="1:11" ht="40.5" customHeight="1" x14ac:dyDescent="0.25">
      <c r="A28" s="24">
        <v>814</v>
      </c>
      <c r="B28" s="25" t="s">
        <v>42</v>
      </c>
      <c r="C28" s="4" t="s">
        <v>43</v>
      </c>
      <c r="D28" s="15" t="s">
        <v>44</v>
      </c>
      <c r="E28" s="17">
        <v>13500</v>
      </c>
      <c r="F28" s="17">
        <v>13500</v>
      </c>
      <c r="G28" s="17">
        <v>12827</v>
      </c>
      <c r="H28" s="26">
        <v>152832263</v>
      </c>
      <c r="I28" s="26">
        <v>161562703</v>
      </c>
      <c r="J28" s="26">
        <v>161562703</v>
      </c>
      <c r="K28" s="16">
        <f t="shared" ref="K28:K47" si="3">J28/I28</f>
        <v>1</v>
      </c>
    </row>
    <row r="29" spans="1:11" ht="21" customHeight="1" x14ac:dyDescent="0.25">
      <c r="A29" s="24">
        <v>814</v>
      </c>
      <c r="B29" s="25" t="s">
        <v>45</v>
      </c>
      <c r="C29" s="4" t="s">
        <v>46</v>
      </c>
      <c r="D29" s="15" t="s">
        <v>18</v>
      </c>
      <c r="E29" s="17">
        <v>232</v>
      </c>
      <c r="F29" s="17">
        <v>30</v>
      </c>
      <c r="G29" s="17">
        <v>30</v>
      </c>
      <c r="H29" s="26">
        <v>676806</v>
      </c>
      <c r="I29" s="26">
        <v>434050</v>
      </c>
      <c r="J29" s="26">
        <v>434050</v>
      </c>
      <c r="K29" s="16">
        <f t="shared" si="3"/>
        <v>1</v>
      </c>
    </row>
    <row r="30" spans="1:11" ht="20.25" customHeight="1" x14ac:dyDescent="0.25">
      <c r="A30" s="24">
        <v>814</v>
      </c>
      <c r="B30" s="25" t="s">
        <v>45</v>
      </c>
      <c r="C30" s="4" t="s">
        <v>47</v>
      </c>
      <c r="D30" s="15" t="s">
        <v>44</v>
      </c>
      <c r="E30" s="17">
        <v>27627</v>
      </c>
      <c r="F30" s="17">
        <v>19888</v>
      </c>
      <c r="G30" s="17">
        <v>19593</v>
      </c>
      <c r="H30" s="26">
        <v>9048808.9199999999</v>
      </c>
      <c r="I30" s="26">
        <v>7431046.5199999996</v>
      </c>
      <c r="J30" s="26">
        <v>7431046.5199999996</v>
      </c>
      <c r="K30" s="16">
        <f t="shared" si="3"/>
        <v>1</v>
      </c>
    </row>
    <row r="31" spans="1:11" ht="28.5" customHeight="1" x14ac:dyDescent="0.25">
      <c r="A31" s="24">
        <v>814</v>
      </c>
      <c r="B31" s="25" t="s">
        <v>45</v>
      </c>
      <c r="C31" s="4" t="s">
        <v>48</v>
      </c>
      <c r="D31" s="15" t="s">
        <v>49</v>
      </c>
      <c r="E31" s="17">
        <v>42270</v>
      </c>
      <c r="F31" s="17">
        <v>30558</v>
      </c>
      <c r="G31" s="17">
        <v>30785</v>
      </c>
      <c r="H31" s="26">
        <v>65203918.630000003</v>
      </c>
      <c r="I31" s="26">
        <v>60832116.090000004</v>
      </c>
      <c r="J31" s="26">
        <v>60832116.090000004</v>
      </c>
      <c r="K31" s="16">
        <f t="shared" si="3"/>
        <v>1</v>
      </c>
    </row>
    <row r="32" spans="1:11" ht="37.5" customHeight="1" x14ac:dyDescent="0.25">
      <c r="A32" s="24">
        <v>814</v>
      </c>
      <c r="B32" s="25" t="s">
        <v>50</v>
      </c>
      <c r="C32" s="4" t="s">
        <v>51</v>
      </c>
      <c r="D32" s="15" t="s">
        <v>18</v>
      </c>
      <c r="E32" s="17">
        <v>21924861</v>
      </c>
      <c r="F32" s="17">
        <v>22895389</v>
      </c>
      <c r="G32" s="17">
        <v>22895389</v>
      </c>
      <c r="H32" s="26">
        <v>13500000</v>
      </c>
      <c r="I32" s="26">
        <v>14470528</v>
      </c>
      <c r="J32" s="26">
        <v>14470528</v>
      </c>
      <c r="K32" s="16">
        <f t="shared" si="3"/>
        <v>1</v>
      </c>
    </row>
    <row r="33" spans="1:11" ht="21" customHeight="1" x14ac:dyDescent="0.25">
      <c r="A33" s="24">
        <v>814</v>
      </c>
      <c r="B33" s="25" t="s">
        <v>52</v>
      </c>
      <c r="C33" s="4" t="s">
        <v>53</v>
      </c>
      <c r="D33" s="15" t="s">
        <v>18</v>
      </c>
      <c r="E33" s="17">
        <v>6063</v>
      </c>
      <c r="F33" s="17">
        <v>7682</v>
      </c>
      <c r="G33" s="17">
        <v>7693</v>
      </c>
      <c r="H33" s="26">
        <v>51254086.359999999</v>
      </c>
      <c r="I33" s="26">
        <v>52206742.020000003</v>
      </c>
      <c r="J33" s="26">
        <v>52206742.020000003</v>
      </c>
      <c r="K33" s="16">
        <f t="shared" si="3"/>
        <v>1</v>
      </c>
    </row>
    <row r="34" spans="1:11" ht="37.5" customHeight="1" x14ac:dyDescent="0.25">
      <c r="A34" s="24">
        <v>814</v>
      </c>
      <c r="B34" s="25" t="s">
        <v>54</v>
      </c>
      <c r="C34" s="4" t="s">
        <v>55</v>
      </c>
      <c r="D34" s="15" t="s">
        <v>56</v>
      </c>
      <c r="E34" s="17">
        <v>360</v>
      </c>
      <c r="F34" s="17">
        <v>360</v>
      </c>
      <c r="G34" s="17">
        <v>360</v>
      </c>
      <c r="H34" s="26">
        <v>4000320</v>
      </c>
      <c r="I34" s="26">
        <v>4000320</v>
      </c>
      <c r="J34" s="26">
        <v>4000320</v>
      </c>
      <c r="K34" s="16">
        <f t="shared" si="3"/>
        <v>1</v>
      </c>
    </row>
    <row r="35" spans="1:11" ht="62.25" customHeight="1" x14ac:dyDescent="0.25">
      <c r="A35" s="24">
        <v>814</v>
      </c>
      <c r="B35" s="25" t="s">
        <v>252</v>
      </c>
      <c r="C35" s="4" t="s">
        <v>57</v>
      </c>
      <c r="D35" s="15" t="s">
        <v>18</v>
      </c>
      <c r="E35" s="17">
        <v>14387</v>
      </c>
      <c r="F35" s="17">
        <v>12616</v>
      </c>
      <c r="G35" s="17">
        <v>12603</v>
      </c>
      <c r="H35" s="26">
        <v>18800742.440000001</v>
      </c>
      <c r="I35" s="26">
        <v>19741768.190000001</v>
      </c>
      <c r="J35" s="26">
        <v>19741768.190000001</v>
      </c>
      <c r="K35" s="16">
        <f t="shared" si="3"/>
        <v>1</v>
      </c>
    </row>
    <row r="36" spans="1:11" ht="86.25" customHeight="1" x14ac:dyDescent="0.25">
      <c r="A36" s="24">
        <v>814</v>
      </c>
      <c r="B36" s="25" t="s">
        <v>58</v>
      </c>
      <c r="C36" s="4" t="s">
        <v>51</v>
      </c>
      <c r="D36" s="15" t="s">
        <v>18</v>
      </c>
      <c r="E36" s="17">
        <v>150</v>
      </c>
      <c r="F36" s="17">
        <v>150</v>
      </c>
      <c r="G36" s="17">
        <v>150</v>
      </c>
      <c r="H36" s="26">
        <v>7500000</v>
      </c>
      <c r="I36" s="26">
        <v>7500000</v>
      </c>
      <c r="J36" s="26">
        <v>7500000</v>
      </c>
      <c r="K36" s="16">
        <f t="shared" si="3"/>
        <v>1</v>
      </c>
    </row>
    <row r="37" spans="1:11" ht="85.5" customHeight="1" x14ac:dyDescent="0.25">
      <c r="A37" s="24">
        <v>814</v>
      </c>
      <c r="B37" s="25" t="s">
        <v>59</v>
      </c>
      <c r="C37" s="4" t="s">
        <v>51</v>
      </c>
      <c r="D37" s="15" t="s">
        <v>18</v>
      </c>
      <c r="E37" s="17">
        <v>0</v>
      </c>
      <c r="F37" s="17">
        <v>6</v>
      </c>
      <c r="G37" s="17">
        <v>6</v>
      </c>
      <c r="H37" s="26"/>
      <c r="I37" s="26">
        <v>20747262.379999999</v>
      </c>
      <c r="J37" s="26">
        <v>20747262.379999999</v>
      </c>
      <c r="K37" s="16">
        <f t="shared" si="3"/>
        <v>1</v>
      </c>
    </row>
    <row r="38" spans="1:11" ht="53.25" customHeight="1" x14ac:dyDescent="0.25">
      <c r="A38" s="24">
        <v>814</v>
      </c>
      <c r="B38" s="25" t="s">
        <v>60</v>
      </c>
      <c r="C38" s="4" t="s">
        <v>47</v>
      </c>
      <c r="D38" s="15" t="s">
        <v>44</v>
      </c>
      <c r="E38" s="17">
        <v>3232</v>
      </c>
      <c r="F38" s="17">
        <v>2329</v>
      </c>
      <c r="G38" s="17">
        <v>2329</v>
      </c>
      <c r="H38" s="26">
        <v>1226309</v>
      </c>
      <c r="I38" s="26">
        <v>723950.82</v>
      </c>
      <c r="J38" s="26">
        <v>723950.82</v>
      </c>
      <c r="K38" s="16">
        <f t="shared" si="3"/>
        <v>1</v>
      </c>
    </row>
    <row r="39" spans="1:11" ht="27.75" customHeight="1" x14ac:dyDescent="0.25">
      <c r="A39" s="24">
        <v>814</v>
      </c>
      <c r="B39" s="25" t="s">
        <v>61</v>
      </c>
      <c r="C39" s="4" t="s">
        <v>57</v>
      </c>
      <c r="D39" s="15" t="s">
        <v>18</v>
      </c>
      <c r="E39" s="17">
        <v>0</v>
      </c>
      <c r="F39" s="17">
        <v>83</v>
      </c>
      <c r="G39" s="17">
        <v>83</v>
      </c>
      <c r="H39" s="26"/>
      <c r="I39" s="26">
        <v>2638803.5</v>
      </c>
      <c r="J39" s="26">
        <v>2638803.5</v>
      </c>
      <c r="K39" s="16">
        <f t="shared" si="3"/>
        <v>1</v>
      </c>
    </row>
    <row r="40" spans="1:11" ht="39" customHeight="1" x14ac:dyDescent="0.25">
      <c r="A40" s="24">
        <v>814</v>
      </c>
      <c r="B40" s="25" t="s">
        <v>62</v>
      </c>
      <c r="C40" s="4" t="s">
        <v>48</v>
      </c>
      <c r="D40" s="15" t="s">
        <v>49</v>
      </c>
      <c r="E40" s="17">
        <v>23360</v>
      </c>
      <c r="F40" s="17">
        <v>23360</v>
      </c>
      <c r="G40" s="17">
        <v>22800</v>
      </c>
      <c r="H40" s="26">
        <v>78184780</v>
      </c>
      <c r="I40" s="26">
        <v>82585621.260000005</v>
      </c>
      <c r="J40" s="26">
        <v>82585621.260000005</v>
      </c>
      <c r="K40" s="16">
        <f>J40/I40</f>
        <v>1</v>
      </c>
    </row>
    <row r="41" spans="1:11" ht="47.25" customHeight="1" x14ac:dyDescent="0.25">
      <c r="A41" s="24">
        <v>814</v>
      </c>
      <c r="B41" s="25" t="s">
        <v>63</v>
      </c>
      <c r="C41" s="4" t="s">
        <v>21</v>
      </c>
      <c r="D41" s="15" t="s">
        <v>18</v>
      </c>
      <c r="E41" s="17">
        <v>0</v>
      </c>
      <c r="F41" s="17">
        <v>6</v>
      </c>
      <c r="G41" s="17">
        <v>6</v>
      </c>
      <c r="H41" s="26"/>
      <c r="I41" s="26">
        <v>1081134.7</v>
      </c>
      <c r="J41" s="26">
        <v>1081134.7</v>
      </c>
      <c r="K41" s="16">
        <f t="shared" ref="K41:K42" si="4">J41/I41</f>
        <v>1</v>
      </c>
    </row>
    <row r="42" spans="1:11" ht="36.75" customHeight="1" x14ac:dyDescent="0.25">
      <c r="A42" s="24">
        <v>814</v>
      </c>
      <c r="B42" s="25" t="s">
        <v>64</v>
      </c>
      <c r="C42" s="4" t="s">
        <v>30</v>
      </c>
      <c r="D42" s="15" t="s">
        <v>18</v>
      </c>
      <c r="E42" s="17">
        <v>10</v>
      </c>
      <c r="F42" s="17">
        <v>10</v>
      </c>
      <c r="G42" s="17">
        <v>10</v>
      </c>
      <c r="H42" s="26">
        <v>924861</v>
      </c>
      <c r="I42" s="26">
        <v>924861</v>
      </c>
      <c r="J42" s="26">
        <v>924861</v>
      </c>
      <c r="K42" s="16">
        <f t="shared" si="4"/>
        <v>1</v>
      </c>
    </row>
    <row r="43" spans="1:11" ht="34.5" customHeight="1" x14ac:dyDescent="0.25">
      <c r="A43" s="24">
        <v>814</v>
      </c>
      <c r="B43" s="25" t="s">
        <v>65</v>
      </c>
      <c r="C43" s="4" t="s">
        <v>47</v>
      </c>
      <c r="D43" s="15" t="s">
        <v>44</v>
      </c>
      <c r="E43" s="17">
        <v>852645</v>
      </c>
      <c r="F43" s="17">
        <v>805142</v>
      </c>
      <c r="G43" s="17">
        <v>802245</v>
      </c>
      <c r="H43" s="26">
        <v>338152598.86000001</v>
      </c>
      <c r="I43" s="26">
        <v>309901954.70999998</v>
      </c>
      <c r="J43" s="26">
        <v>309901954.70999998</v>
      </c>
      <c r="K43" s="16">
        <f t="shared" si="3"/>
        <v>1</v>
      </c>
    </row>
    <row r="44" spans="1:11" ht="42.75" x14ac:dyDescent="0.25">
      <c r="A44" s="24">
        <v>814</v>
      </c>
      <c r="B44" s="25" t="s">
        <v>66</v>
      </c>
      <c r="C44" s="4" t="s">
        <v>67</v>
      </c>
      <c r="D44" s="15" t="s">
        <v>56</v>
      </c>
      <c r="E44" s="17">
        <v>1126</v>
      </c>
      <c r="F44" s="17">
        <v>1210</v>
      </c>
      <c r="G44" s="17">
        <v>1210</v>
      </c>
      <c r="H44" s="26">
        <v>68276571</v>
      </c>
      <c r="I44" s="26">
        <v>70208436.349999994</v>
      </c>
      <c r="J44" s="26">
        <v>70208436.349999994</v>
      </c>
      <c r="K44" s="16">
        <v>1</v>
      </c>
    </row>
    <row r="45" spans="1:11" ht="19.5" customHeight="1" x14ac:dyDescent="0.25">
      <c r="A45" s="24">
        <v>814</v>
      </c>
      <c r="B45" s="25" t="s">
        <v>68</v>
      </c>
      <c r="C45" s="4" t="s">
        <v>48</v>
      </c>
      <c r="D45" s="15" t="s">
        <v>49</v>
      </c>
      <c r="E45" s="17">
        <v>45826</v>
      </c>
      <c r="F45" s="17">
        <v>35273</v>
      </c>
      <c r="G45" s="17">
        <v>34491</v>
      </c>
      <c r="H45" s="26">
        <v>89894319</v>
      </c>
      <c r="I45" s="26">
        <v>67776478.620000005</v>
      </c>
      <c r="J45" s="26">
        <v>67776478.620000005</v>
      </c>
      <c r="K45" s="16">
        <v>1</v>
      </c>
    </row>
    <row r="46" spans="1:11" ht="79.5" customHeight="1" x14ac:dyDescent="0.25">
      <c r="A46" s="24">
        <v>814</v>
      </c>
      <c r="B46" s="25" t="s">
        <v>69</v>
      </c>
      <c r="C46" s="4" t="s">
        <v>70</v>
      </c>
      <c r="D46" s="15" t="s">
        <v>18</v>
      </c>
      <c r="E46" s="17">
        <v>15853</v>
      </c>
      <c r="F46" s="17">
        <v>18685</v>
      </c>
      <c r="G46" s="17">
        <v>18688</v>
      </c>
      <c r="H46" s="26">
        <v>82043150.269999996</v>
      </c>
      <c r="I46" s="26">
        <v>85098700.469999999</v>
      </c>
      <c r="J46" s="26">
        <v>85098700.469999999</v>
      </c>
      <c r="K46" s="16">
        <f t="shared" si="3"/>
        <v>1</v>
      </c>
    </row>
    <row r="47" spans="1:11" ht="66" customHeight="1" x14ac:dyDescent="0.25">
      <c r="A47" s="24">
        <v>814</v>
      </c>
      <c r="B47" s="25" t="s">
        <v>71</v>
      </c>
      <c r="C47" s="4" t="s">
        <v>72</v>
      </c>
      <c r="D47" s="15" t="s">
        <v>44</v>
      </c>
      <c r="E47" s="17">
        <v>1492</v>
      </c>
      <c r="F47" s="17">
        <v>1476</v>
      </c>
      <c r="G47" s="17">
        <v>1476</v>
      </c>
      <c r="H47" s="26">
        <v>30247366.279999997</v>
      </c>
      <c r="I47" s="26">
        <v>28942237.609999999</v>
      </c>
      <c r="J47" s="26">
        <v>28942237.609999999</v>
      </c>
      <c r="K47" s="16">
        <f t="shared" si="3"/>
        <v>1</v>
      </c>
    </row>
    <row r="48" spans="1:11" ht="61.5" customHeight="1" x14ac:dyDescent="0.25">
      <c r="A48" s="24">
        <v>814</v>
      </c>
      <c r="B48" s="25" t="s">
        <v>71</v>
      </c>
      <c r="C48" s="4" t="s">
        <v>73</v>
      </c>
      <c r="D48" s="15" t="s">
        <v>44</v>
      </c>
      <c r="E48" s="17">
        <v>8869</v>
      </c>
      <c r="F48" s="17">
        <v>8659</v>
      </c>
      <c r="G48" s="17">
        <v>8567</v>
      </c>
      <c r="H48" s="26">
        <v>796757448.24000001</v>
      </c>
      <c r="I48" s="26">
        <v>788016006.24000001</v>
      </c>
      <c r="J48" s="26">
        <v>788016006.24000001</v>
      </c>
      <c r="K48" s="16">
        <v>1</v>
      </c>
    </row>
    <row r="49" spans="1:11" ht="20.25" customHeight="1" x14ac:dyDescent="0.25">
      <c r="A49" s="24">
        <v>814</v>
      </c>
      <c r="B49" s="25" t="s">
        <v>74</v>
      </c>
      <c r="C49" s="4" t="s">
        <v>30</v>
      </c>
      <c r="D49" s="15" t="s">
        <v>18</v>
      </c>
      <c r="E49" s="17">
        <v>8880</v>
      </c>
      <c r="F49" s="17">
        <v>8880</v>
      </c>
      <c r="G49" s="17">
        <v>8880</v>
      </c>
      <c r="H49" s="26">
        <v>71182590</v>
      </c>
      <c r="I49" s="26">
        <v>73044925</v>
      </c>
      <c r="J49" s="26">
        <v>73044925</v>
      </c>
      <c r="K49" s="16">
        <f t="shared" ref="K49:K50" si="5">J49/I49</f>
        <v>1</v>
      </c>
    </row>
    <row r="50" spans="1:11" ht="23.25" customHeight="1" x14ac:dyDescent="0.25">
      <c r="A50" s="24">
        <v>814</v>
      </c>
      <c r="B50" s="25" t="s">
        <v>75</v>
      </c>
      <c r="C50" s="4" t="s">
        <v>30</v>
      </c>
      <c r="D50" s="15" t="s">
        <v>18</v>
      </c>
      <c r="E50" s="17">
        <v>1700</v>
      </c>
      <c r="F50" s="17">
        <v>1700</v>
      </c>
      <c r="G50" s="17">
        <v>1770</v>
      </c>
      <c r="H50" s="26">
        <v>6109822</v>
      </c>
      <c r="I50" s="26">
        <v>6109822</v>
      </c>
      <c r="J50" s="26">
        <v>6109822</v>
      </c>
      <c r="K50" s="16">
        <f t="shared" si="5"/>
        <v>1</v>
      </c>
    </row>
    <row r="51" spans="1:11" ht="51" customHeight="1" x14ac:dyDescent="0.25">
      <c r="A51" s="24">
        <v>814</v>
      </c>
      <c r="B51" s="25" t="s">
        <v>76</v>
      </c>
      <c r="C51" s="4" t="s">
        <v>57</v>
      </c>
      <c r="D51" s="15" t="s">
        <v>18</v>
      </c>
      <c r="E51" s="17">
        <v>1831096</v>
      </c>
      <c r="F51" s="17">
        <v>1831095</v>
      </c>
      <c r="G51" s="17">
        <v>1831095</v>
      </c>
      <c r="H51" s="26">
        <v>2254071</v>
      </c>
      <c r="I51" s="26">
        <v>2234542.0699999998</v>
      </c>
      <c r="J51" s="26">
        <v>2234542.0699999998</v>
      </c>
      <c r="K51" s="16">
        <v>1</v>
      </c>
    </row>
    <row r="52" spans="1:11" ht="27" customHeight="1" x14ac:dyDescent="0.25">
      <c r="A52" s="10">
        <v>815</v>
      </c>
      <c r="B52" s="11" t="s">
        <v>77</v>
      </c>
      <c r="C52" s="11"/>
      <c r="D52" s="11"/>
      <c r="E52" s="11"/>
      <c r="F52" s="11"/>
      <c r="G52" s="11"/>
      <c r="H52" s="12">
        <f>SUM(H53:H69)</f>
        <v>585589201</v>
      </c>
      <c r="I52" s="12">
        <f>SUM(I53:I69)</f>
        <v>590177345.68000007</v>
      </c>
      <c r="J52" s="12">
        <f>SUM(J53:J69)</f>
        <v>590177345.68000007</v>
      </c>
      <c r="K52" s="23">
        <f>J52/I52</f>
        <v>1</v>
      </c>
    </row>
    <row r="53" spans="1:11" ht="48" customHeight="1" x14ac:dyDescent="0.25">
      <c r="A53" s="4">
        <v>815</v>
      </c>
      <c r="B53" s="14" t="s">
        <v>78</v>
      </c>
      <c r="C53" s="4" t="s">
        <v>79</v>
      </c>
      <c r="D53" s="15" t="s">
        <v>56</v>
      </c>
      <c r="E53" s="17">
        <v>516</v>
      </c>
      <c r="F53" s="17">
        <v>516</v>
      </c>
      <c r="G53" s="17">
        <v>510</v>
      </c>
      <c r="H53" s="26">
        <v>81883106</v>
      </c>
      <c r="I53" s="26">
        <v>81933106</v>
      </c>
      <c r="J53" s="26">
        <v>81933106</v>
      </c>
      <c r="K53" s="16">
        <f>J53/I53</f>
        <v>1</v>
      </c>
    </row>
    <row r="54" spans="1:11" ht="39.75" customHeight="1" x14ac:dyDescent="0.25">
      <c r="A54" s="4">
        <v>815</v>
      </c>
      <c r="B54" s="14" t="s">
        <v>80</v>
      </c>
      <c r="C54" s="4" t="s">
        <v>81</v>
      </c>
      <c r="D54" s="15" t="s">
        <v>82</v>
      </c>
      <c r="E54" s="17">
        <v>13632</v>
      </c>
      <c r="F54" s="17">
        <v>13632</v>
      </c>
      <c r="G54" s="17">
        <v>13632</v>
      </c>
      <c r="H54" s="26">
        <v>3359688</v>
      </c>
      <c r="I54" s="26">
        <v>3588088</v>
      </c>
      <c r="J54" s="26">
        <v>3588088</v>
      </c>
      <c r="K54" s="16">
        <f t="shared" ref="K54:K69" si="6">J54/I54</f>
        <v>1</v>
      </c>
    </row>
    <row r="55" spans="1:11" ht="38.25" customHeight="1" x14ac:dyDescent="0.25">
      <c r="A55" s="4">
        <v>815</v>
      </c>
      <c r="B55" s="14" t="s">
        <v>83</v>
      </c>
      <c r="C55" s="4" t="s">
        <v>84</v>
      </c>
      <c r="D55" s="15" t="s">
        <v>22</v>
      </c>
      <c r="E55" s="17">
        <v>459100</v>
      </c>
      <c r="F55" s="17">
        <v>374500</v>
      </c>
      <c r="G55" s="17">
        <v>410339</v>
      </c>
      <c r="H55" s="26">
        <v>57444235</v>
      </c>
      <c r="I55" s="26">
        <v>32662561.5</v>
      </c>
      <c r="J55" s="26">
        <v>32662561.5</v>
      </c>
      <c r="K55" s="16">
        <f t="shared" si="6"/>
        <v>1</v>
      </c>
    </row>
    <row r="56" spans="1:11" ht="54" customHeight="1" x14ac:dyDescent="0.25">
      <c r="A56" s="4">
        <v>815</v>
      </c>
      <c r="B56" s="14" t="s">
        <v>85</v>
      </c>
      <c r="C56" s="4" t="s">
        <v>21</v>
      </c>
      <c r="D56" s="15" t="s">
        <v>22</v>
      </c>
      <c r="E56" s="17">
        <v>7500</v>
      </c>
      <c r="F56" s="17">
        <v>7500</v>
      </c>
      <c r="G56" s="17">
        <v>7500</v>
      </c>
      <c r="H56" s="26">
        <v>2544000</v>
      </c>
      <c r="I56" s="26">
        <v>2538532.5</v>
      </c>
      <c r="J56" s="27">
        <v>2538532.5</v>
      </c>
      <c r="K56" s="16">
        <f t="shared" si="6"/>
        <v>1</v>
      </c>
    </row>
    <row r="57" spans="1:11" ht="51.75" customHeight="1" x14ac:dyDescent="0.25">
      <c r="A57" s="4">
        <v>815</v>
      </c>
      <c r="B57" s="14" t="s">
        <v>85</v>
      </c>
      <c r="C57" s="4" t="s">
        <v>253</v>
      </c>
      <c r="D57" s="15" t="s">
        <v>22</v>
      </c>
      <c r="E57" s="17">
        <v>0</v>
      </c>
      <c r="F57" s="17">
        <v>3500</v>
      </c>
      <c r="G57" s="17">
        <v>3737</v>
      </c>
      <c r="H57" s="26"/>
      <c r="I57" s="26">
        <v>8917695</v>
      </c>
      <c r="J57" s="26">
        <v>8917695</v>
      </c>
      <c r="K57" s="16">
        <f t="shared" si="6"/>
        <v>1</v>
      </c>
    </row>
    <row r="58" spans="1:11" ht="57" x14ac:dyDescent="0.25">
      <c r="A58" s="4">
        <v>815</v>
      </c>
      <c r="B58" s="14" t="s">
        <v>86</v>
      </c>
      <c r="C58" s="4" t="s">
        <v>84</v>
      </c>
      <c r="D58" s="15" t="s">
        <v>56</v>
      </c>
      <c r="E58" s="17">
        <v>0</v>
      </c>
      <c r="F58" s="17">
        <v>35000</v>
      </c>
      <c r="G58" s="17">
        <v>36153</v>
      </c>
      <c r="H58" s="26"/>
      <c r="I58" s="26">
        <v>10959260</v>
      </c>
      <c r="J58" s="26">
        <v>10959260</v>
      </c>
      <c r="K58" s="16">
        <f t="shared" si="6"/>
        <v>1</v>
      </c>
    </row>
    <row r="59" spans="1:11" ht="18.75" customHeight="1" x14ac:dyDescent="0.25">
      <c r="A59" s="4">
        <v>815</v>
      </c>
      <c r="B59" s="14" t="s">
        <v>87</v>
      </c>
      <c r="C59" s="4" t="s">
        <v>88</v>
      </c>
      <c r="D59" s="15" t="s">
        <v>22</v>
      </c>
      <c r="E59" s="17">
        <v>29</v>
      </c>
      <c r="F59" s="17">
        <v>212</v>
      </c>
      <c r="G59" s="17">
        <v>215</v>
      </c>
      <c r="H59" s="26">
        <v>24298299</v>
      </c>
      <c r="I59" s="26">
        <v>30249314</v>
      </c>
      <c r="J59" s="26">
        <v>30249314</v>
      </c>
      <c r="K59" s="16">
        <f t="shared" si="6"/>
        <v>1</v>
      </c>
    </row>
    <row r="60" spans="1:11" ht="22.5" customHeight="1" x14ac:dyDescent="0.25">
      <c r="A60" s="4">
        <v>815</v>
      </c>
      <c r="B60" s="14" t="s">
        <v>89</v>
      </c>
      <c r="C60" s="4" t="s">
        <v>90</v>
      </c>
      <c r="D60" s="15" t="s">
        <v>56</v>
      </c>
      <c r="E60" s="17">
        <v>828560</v>
      </c>
      <c r="F60" s="17">
        <v>919604</v>
      </c>
      <c r="G60" s="17">
        <v>899670</v>
      </c>
      <c r="H60" s="26">
        <v>69798485</v>
      </c>
      <c r="I60" s="26">
        <v>67848043</v>
      </c>
      <c r="J60" s="26">
        <v>67848043</v>
      </c>
      <c r="K60" s="16">
        <f t="shared" si="6"/>
        <v>1</v>
      </c>
    </row>
    <row r="61" spans="1:11" ht="20.25" customHeight="1" x14ac:dyDescent="0.25">
      <c r="A61" s="4">
        <v>815</v>
      </c>
      <c r="B61" s="14" t="s">
        <v>91</v>
      </c>
      <c r="C61" s="4" t="s">
        <v>84</v>
      </c>
      <c r="D61" s="15" t="s">
        <v>22</v>
      </c>
      <c r="E61" s="17">
        <v>48</v>
      </c>
      <c r="F61" s="17">
        <v>48</v>
      </c>
      <c r="G61" s="17">
        <v>46</v>
      </c>
      <c r="H61" s="26">
        <v>4028766</v>
      </c>
      <c r="I61" s="26">
        <v>4028766</v>
      </c>
      <c r="J61" s="26">
        <v>4028766</v>
      </c>
      <c r="K61" s="16">
        <f t="shared" si="6"/>
        <v>1</v>
      </c>
    </row>
    <row r="62" spans="1:11" ht="42.75" x14ac:dyDescent="0.25">
      <c r="A62" s="4">
        <v>815</v>
      </c>
      <c r="B62" s="14" t="s">
        <v>92</v>
      </c>
      <c r="C62" s="4" t="s">
        <v>93</v>
      </c>
      <c r="D62" s="15" t="s">
        <v>22</v>
      </c>
      <c r="E62" s="17">
        <v>1568</v>
      </c>
      <c r="F62" s="17">
        <v>1620</v>
      </c>
      <c r="G62" s="17">
        <v>1538</v>
      </c>
      <c r="H62" s="26">
        <v>24957334</v>
      </c>
      <c r="I62" s="26">
        <v>28414648</v>
      </c>
      <c r="J62" s="26">
        <v>28414648</v>
      </c>
      <c r="K62" s="16">
        <f t="shared" si="6"/>
        <v>1</v>
      </c>
    </row>
    <row r="63" spans="1:11" ht="34.5" customHeight="1" x14ac:dyDescent="0.25">
      <c r="A63" s="4">
        <v>815</v>
      </c>
      <c r="B63" s="14" t="s">
        <v>94</v>
      </c>
      <c r="C63" s="4" t="s">
        <v>95</v>
      </c>
      <c r="D63" s="15" t="s">
        <v>22</v>
      </c>
      <c r="E63" s="17">
        <v>525</v>
      </c>
      <c r="F63" s="17">
        <v>545</v>
      </c>
      <c r="G63" s="17">
        <v>548</v>
      </c>
      <c r="H63" s="26">
        <v>30433832</v>
      </c>
      <c r="I63" s="26">
        <v>31500240</v>
      </c>
      <c r="J63" s="26">
        <v>31500240</v>
      </c>
      <c r="K63" s="16">
        <f t="shared" si="6"/>
        <v>1</v>
      </c>
    </row>
    <row r="64" spans="1:11" ht="33.75" customHeight="1" x14ac:dyDescent="0.25">
      <c r="A64" s="4">
        <v>815</v>
      </c>
      <c r="B64" s="14" t="s">
        <v>96</v>
      </c>
      <c r="C64" s="4" t="s">
        <v>97</v>
      </c>
      <c r="D64" s="15" t="s">
        <v>56</v>
      </c>
      <c r="E64" s="17">
        <v>170622</v>
      </c>
      <c r="F64" s="17">
        <v>89659</v>
      </c>
      <c r="G64" s="17">
        <v>85195</v>
      </c>
      <c r="H64" s="26">
        <v>158802479</v>
      </c>
      <c r="I64" s="26">
        <v>101592415.18000001</v>
      </c>
      <c r="J64" s="26">
        <v>101592415.18000001</v>
      </c>
      <c r="K64" s="16">
        <f t="shared" si="6"/>
        <v>1</v>
      </c>
    </row>
    <row r="65" spans="1:11" ht="21" customHeight="1" x14ac:dyDescent="0.25">
      <c r="A65" s="4">
        <v>815</v>
      </c>
      <c r="B65" s="14" t="s">
        <v>98</v>
      </c>
      <c r="C65" s="4" t="s">
        <v>57</v>
      </c>
      <c r="D65" s="15" t="s">
        <v>22</v>
      </c>
      <c r="E65" s="17">
        <v>0</v>
      </c>
      <c r="F65" s="17">
        <v>62</v>
      </c>
      <c r="G65" s="17">
        <v>63</v>
      </c>
      <c r="H65" s="26"/>
      <c r="I65" s="26">
        <v>9603805.9399999995</v>
      </c>
      <c r="J65" s="26">
        <v>9603805.9399999995</v>
      </c>
      <c r="K65" s="16">
        <f t="shared" si="6"/>
        <v>1</v>
      </c>
    </row>
    <row r="66" spans="1:11" ht="21" customHeight="1" x14ac:dyDescent="0.25">
      <c r="A66" s="4">
        <v>815</v>
      </c>
      <c r="B66" s="14" t="s">
        <v>99</v>
      </c>
      <c r="C66" s="4" t="s">
        <v>97</v>
      </c>
      <c r="D66" s="15" t="s">
        <v>56</v>
      </c>
      <c r="E66" s="17">
        <v>93886</v>
      </c>
      <c r="F66" s="17">
        <v>33479</v>
      </c>
      <c r="G66" s="17">
        <v>33483</v>
      </c>
      <c r="H66" s="26">
        <v>77617451</v>
      </c>
      <c r="I66" s="26">
        <v>26868189.68</v>
      </c>
      <c r="J66" s="26">
        <v>26868189.68</v>
      </c>
      <c r="K66" s="16">
        <f t="shared" si="6"/>
        <v>1</v>
      </c>
    </row>
    <row r="67" spans="1:11" ht="23.25" customHeight="1" x14ac:dyDescent="0.25">
      <c r="A67" s="4">
        <v>815</v>
      </c>
      <c r="B67" s="14" t="s">
        <v>100</v>
      </c>
      <c r="C67" s="4" t="s">
        <v>57</v>
      </c>
      <c r="D67" s="15" t="s">
        <v>22</v>
      </c>
      <c r="E67" s="17">
        <v>0</v>
      </c>
      <c r="F67" s="17">
        <v>24</v>
      </c>
      <c r="G67" s="17">
        <v>26</v>
      </c>
      <c r="H67" s="26"/>
      <c r="I67" s="26">
        <v>2878925</v>
      </c>
      <c r="J67" s="26">
        <v>2878925</v>
      </c>
      <c r="K67" s="16">
        <f t="shared" si="6"/>
        <v>1</v>
      </c>
    </row>
    <row r="68" spans="1:11" ht="33.75" customHeight="1" x14ac:dyDescent="0.25">
      <c r="A68" s="4">
        <v>815</v>
      </c>
      <c r="B68" s="14" t="s">
        <v>101</v>
      </c>
      <c r="C68" s="4" t="s">
        <v>102</v>
      </c>
      <c r="D68" s="15" t="s">
        <v>22</v>
      </c>
      <c r="E68" s="17">
        <v>8</v>
      </c>
      <c r="F68" s="17">
        <v>52</v>
      </c>
      <c r="G68" s="17">
        <v>53</v>
      </c>
      <c r="H68" s="26">
        <v>31974922</v>
      </c>
      <c r="I68" s="26">
        <v>79510959.879999995</v>
      </c>
      <c r="J68" s="26">
        <v>79510959.879999995</v>
      </c>
      <c r="K68" s="16">
        <f t="shared" si="6"/>
        <v>1</v>
      </c>
    </row>
    <row r="69" spans="1:11" ht="36.75" customHeight="1" x14ac:dyDescent="0.25">
      <c r="A69" s="4">
        <v>815</v>
      </c>
      <c r="B69" s="14" t="s">
        <v>103</v>
      </c>
      <c r="C69" s="4" t="s">
        <v>102</v>
      </c>
      <c r="D69" s="15" t="s">
        <v>22</v>
      </c>
      <c r="E69" s="17">
        <v>6</v>
      </c>
      <c r="F69" s="17">
        <v>34</v>
      </c>
      <c r="G69" s="17">
        <v>34</v>
      </c>
      <c r="H69" s="26">
        <v>18446604</v>
      </c>
      <c r="I69" s="26">
        <v>67082796</v>
      </c>
      <c r="J69" s="26">
        <v>67082796</v>
      </c>
      <c r="K69" s="16">
        <f t="shared" si="6"/>
        <v>1</v>
      </c>
    </row>
    <row r="70" spans="1:11" ht="27" customHeight="1" x14ac:dyDescent="0.25">
      <c r="A70" s="10">
        <v>816</v>
      </c>
      <c r="B70" s="11" t="s">
        <v>104</v>
      </c>
      <c r="C70" s="11"/>
      <c r="D70" s="11"/>
      <c r="E70" s="11"/>
      <c r="F70" s="11"/>
      <c r="G70" s="11"/>
      <c r="H70" s="12">
        <f>SUM(H71:H94)</f>
        <v>2093202021.8900003</v>
      </c>
      <c r="I70" s="12">
        <f>SUM(I71:I94)</f>
        <v>2210504745.6700001</v>
      </c>
      <c r="J70" s="12">
        <f>SUM(J71:J94)</f>
        <v>2210504745.6700001</v>
      </c>
      <c r="K70" s="23">
        <f>J70/I70</f>
        <v>1</v>
      </c>
    </row>
    <row r="71" spans="1:11" x14ac:dyDescent="0.25">
      <c r="A71" s="4">
        <v>816</v>
      </c>
      <c r="B71" s="14" t="s">
        <v>105</v>
      </c>
      <c r="C71" s="4" t="s">
        <v>81</v>
      </c>
      <c r="D71" s="15" t="s">
        <v>82</v>
      </c>
      <c r="E71" s="17">
        <v>2369725.5699999998</v>
      </c>
      <c r="F71" s="17">
        <v>2294348.5699999998</v>
      </c>
      <c r="G71" s="17">
        <v>2294348.5699999998</v>
      </c>
      <c r="H71" s="5">
        <v>168033063.78</v>
      </c>
      <c r="I71" s="5">
        <v>176013369.00999999</v>
      </c>
      <c r="J71" s="5">
        <v>176013369.00999999</v>
      </c>
      <c r="K71" s="16">
        <v>0.9887648887770466</v>
      </c>
    </row>
    <row r="72" spans="1:11" x14ac:dyDescent="0.25">
      <c r="A72" s="4">
        <v>816</v>
      </c>
      <c r="B72" s="14" t="s">
        <v>106</v>
      </c>
      <c r="C72" s="4" t="s">
        <v>37</v>
      </c>
      <c r="D72" s="15" t="s">
        <v>18</v>
      </c>
      <c r="E72" s="17">
        <v>309</v>
      </c>
      <c r="F72" s="17">
        <v>277</v>
      </c>
      <c r="G72" s="17">
        <v>277</v>
      </c>
      <c r="H72" s="5">
        <v>28542238.890000001</v>
      </c>
      <c r="I72" s="5">
        <v>19718922.699999999</v>
      </c>
      <c r="J72" s="5">
        <v>19718922.699999999</v>
      </c>
      <c r="K72" s="16">
        <v>0.65808882559959347</v>
      </c>
    </row>
    <row r="73" spans="1:11" x14ac:dyDescent="0.25">
      <c r="A73" s="4">
        <v>816</v>
      </c>
      <c r="B73" s="14" t="s">
        <v>106</v>
      </c>
      <c r="C73" s="4" t="s">
        <v>107</v>
      </c>
      <c r="D73" s="15" t="s">
        <v>56</v>
      </c>
      <c r="E73" s="17">
        <v>69683</v>
      </c>
      <c r="F73" s="17">
        <v>68837</v>
      </c>
      <c r="G73" s="17">
        <v>68837</v>
      </c>
      <c r="H73" s="5">
        <v>29921672.699999999</v>
      </c>
      <c r="I73" s="5">
        <v>17523954</v>
      </c>
      <c r="J73" s="5">
        <v>17523954</v>
      </c>
      <c r="K73" s="16">
        <v>1</v>
      </c>
    </row>
    <row r="74" spans="1:11" ht="29.25" customHeight="1" x14ac:dyDescent="0.25">
      <c r="A74" s="4">
        <v>816</v>
      </c>
      <c r="B74" s="14" t="s">
        <v>108</v>
      </c>
      <c r="C74" s="4" t="s">
        <v>109</v>
      </c>
      <c r="D74" s="15" t="s">
        <v>56</v>
      </c>
      <c r="E74" s="17">
        <f>20374+129</f>
        <v>20503</v>
      </c>
      <c r="F74" s="17">
        <f>24614+129</f>
        <v>24743</v>
      </c>
      <c r="G74" s="17">
        <f>21787+129</f>
        <v>21916</v>
      </c>
      <c r="H74" s="5">
        <f>56024065+18328896</f>
        <v>74352961</v>
      </c>
      <c r="I74" s="5">
        <f>78114305+8273806.8</f>
        <v>86388111.799999997</v>
      </c>
      <c r="J74" s="5">
        <f>78114305+8273806.8</f>
        <v>86388111.799999997</v>
      </c>
      <c r="K74" s="16">
        <v>1</v>
      </c>
    </row>
    <row r="75" spans="1:11" ht="27" customHeight="1" x14ac:dyDescent="0.25">
      <c r="A75" s="4">
        <v>816</v>
      </c>
      <c r="B75" s="14" t="s">
        <v>108</v>
      </c>
      <c r="C75" s="4" t="s">
        <v>27</v>
      </c>
      <c r="D75" s="15" t="s">
        <v>22</v>
      </c>
      <c r="E75" s="17">
        <v>454</v>
      </c>
      <c r="F75" s="17">
        <v>454</v>
      </c>
      <c r="G75" s="17">
        <v>454</v>
      </c>
      <c r="H75" s="5">
        <v>1167435</v>
      </c>
      <c r="I75" s="5">
        <v>1167435</v>
      </c>
      <c r="J75" s="5">
        <v>1167435</v>
      </c>
      <c r="K75" s="16">
        <v>1</v>
      </c>
    </row>
    <row r="76" spans="1:11" ht="37.5" customHeight="1" x14ac:dyDescent="0.25">
      <c r="A76" s="4">
        <v>816</v>
      </c>
      <c r="B76" s="14" t="s">
        <v>110</v>
      </c>
      <c r="C76" s="4" t="s">
        <v>81</v>
      </c>
      <c r="D76" s="15" t="s">
        <v>82</v>
      </c>
      <c r="E76" s="17">
        <v>223848</v>
      </c>
      <c r="F76" s="17">
        <v>246938</v>
      </c>
      <c r="G76" s="17">
        <v>246938</v>
      </c>
      <c r="H76" s="5">
        <v>15361995</v>
      </c>
      <c r="I76" s="5">
        <v>17270257</v>
      </c>
      <c r="J76" s="5">
        <v>17270257</v>
      </c>
      <c r="K76" s="16">
        <v>1</v>
      </c>
    </row>
    <row r="77" spans="1:11" ht="43.5" customHeight="1" x14ac:dyDescent="0.25">
      <c r="A77" s="4">
        <v>816</v>
      </c>
      <c r="B77" s="14" t="s">
        <v>111</v>
      </c>
      <c r="C77" s="4" t="s">
        <v>112</v>
      </c>
      <c r="D77" s="15" t="s">
        <v>56</v>
      </c>
      <c r="E77" s="17">
        <v>6472</v>
      </c>
      <c r="F77" s="17">
        <v>6330</v>
      </c>
      <c r="G77" s="17">
        <v>6330</v>
      </c>
      <c r="H77" s="5">
        <v>422549912.86000001</v>
      </c>
      <c r="I77" s="5">
        <v>424881440.69999999</v>
      </c>
      <c r="J77" s="5">
        <v>424881440.69999999</v>
      </c>
      <c r="K77" s="16">
        <v>1</v>
      </c>
    </row>
    <row r="78" spans="1:11" ht="54" customHeight="1" x14ac:dyDescent="0.25">
      <c r="A78" s="4">
        <v>816</v>
      </c>
      <c r="B78" s="14" t="s">
        <v>113</v>
      </c>
      <c r="C78" s="4" t="s">
        <v>67</v>
      </c>
      <c r="D78" s="15" t="s">
        <v>114</v>
      </c>
      <c r="E78" s="17">
        <v>7058</v>
      </c>
      <c r="F78" s="17">
        <v>8165</v>
      </c>
      <c r="G78" s="17">
        <v>8165</v>
      </c>
      <c r="H78" s="5">
        <v>480860933.67000002</v>
      </c>
      <c r="I78" s="5">
        <v>523463858.19</v>
      </c>
      <c r="J78" s="5">
        <v>523463858.19</v>
      </c>
      <c r="K78" s="16">
        <v>1</v>
      </c>
    </row>
    <row r="79" spans="1:11" ht="52.5" customHeight="1" x14ac:dyDescent="0.25">
      <c r="A79" s="4">
        <v>816</v>
      </c>
      <c r="B79" s="14" t="s">
        <v>113</v>
      </c>
      <c r="C79" s="4" t="s">
        <v>112</v>
      </c>
      <c r="D79" s="15" t="s">
        <v>114</v>
      </c>
      <c r="E79" s="17">
        <v>600</v>
      </c>
      <c r="F79" s="17">
        <v>600</v>
      </c>
      <c r="G79" s="17">
        <v>600</v>
      </c>
      <c r="H79" s="5">
        <v>55279853.899999999</v>
      </c>
      <c r="I79" s="5">
        <v>55279853.899999999</v>
      </c>
      <c r="J79" s="5">
        <v>55279853.899999999</v>
      </c>
      <c r="K79" s="16"/>
    </row>
    <row r="80" spans="1:11" ht="51" customHeight="1" x14ac:dyDescent="0.25">
      <c r="A80" s="4">
        <v>816</v>
      </c>
      <c r="B80" s="14" t="s">
        <v>115</v>
      </c>
      <c r="C80" s="4" t="s">
        <v>67</v>
      </c>
      <c r="D80" s="15" t="s">
        <v>114</v>
      </c>
      <c r="E80" s="17">
        <v>3571</v>
      </c>
      <c r="F80" s="17">
        <v>4024</v>
      </c>
      <c r="G80" s="17">
        <v>4024</v>
      </c>
      <c r="H80" s="5">
        <v>202689466.65000001</v>
      </c>
      <c r="I80" s="5">
        <v>228004056.66</v>
      </c>
      <c r="J80" s="5">
        <v>228004056.66</v>
      </c>
      <c r="K80" s="16">
        <v>1</v>
      </c>
    </row>
    <row r="81" spans="1:11" ht="52.5" customHeight="1" x14ac:dyDescent="0.25">
      <c r="A81" s="4">
        <v>816</v>
      </c>
      <c r="B81" s="14" t="s">
        <v>115</v>
      </c>
      <c r="C81" s="4" t="s">
        <v>112</v>
      </c>
      <c r="D81" s="15" t="s">
        <v>114</v>
      </c>
      <c r="E81" s="17">
        <v>227</v>
      </c>
      <c r="F81" s="17">
        <v>227</v>
      </c>
      <c r="G81" s="17">
        <v>227</v>
      </c>
      <c r="H81" s="5">
        <v>29871686</v>
      </c>
      <c r="I81" s="5">
        <v>29871686</v>
      </c>
      <c r="J81" s="5">
        <v>29871686</v>
      </c>
      <c r="K81" s="16">
        <v>1</v>
      </c>
    </row>
    <row r="82" spans="1:11" ht="36.75" customHeight="1" x14ac:dyDescent="0.25">
      <c r="A82" s="4">
        <v>816</v>
      </c>
      <c r="B82" s="14" t="s">
        <v>116</v>
      </c>
      <c r="C82" s="4" t="s">
        <v>112</v>
      </c>
      <c r="D82" s="15" t="s">
        <v>56</v>
      </c>
      <c r="E82" s="17">
        <v>39</v>
      </c>
      <c r="F82" s="17">
        <v>34</v>
      </c>
      <c r="G82" s="17">
        <v>34</v>
      </c>
      <c r="H82" s="5">
        <v>5204000</v>
      </c>
      <c r="I82" s="5">
        <v>8666960</v>
      </c>
      <c r="J82" s="5">
        <v>8666960</v>
      </c>
      <c r="K82" s="16">
        <v>1</v>
      </c>
    </row>
    <row r="83" spans="1:11" ht="23.25" customHeight="1" x14ac:dyDescent="0.25">
      <c r="A83" s="4">
        <v>816</v>
      </c>
      <c r="B83" s="14" t="s">
        <v>117</v>
      </c>
      <c r="C83" s="4" t="s">
        <v>118</v>
      </c>
      <c r="D83" s="15" t="s">
        <v>56</v>
      </c>
      <c r="E83" s="17">
        <v>39</v>
      </c>
      <c r="F83" s="17">
        <v>34</v>
      </c>
      <c r="G83" s="17">
        <v>34</v>
      </c>
      <c r="H83" s="5">
        <v>7036064</v>
      </c>
      <c r="I83" s="5">
        <v>5666960</v>
      </c>
      <c r="J83" s="5">
        <v>5666960</v>
      </c>
      <c r="K83" s="16">
        <v>1</v>
      </c>
    </row>
    <row r="84" spans="1:11" ht="45" customHeight="1" x14ac:dyDescent="0.25">
      <c r="A84" s="4">
        <v>816</v>
      </c>
      <c r="B84" s="14" t="s">
        <v>119</v>
      </c>
      <c r="C84" s="4" t="s">
        <v>112</v>
      </c>
      <c r="D84" s="15" t="s">
        <v>56</v>
      </c>
      <c r="E84" s="17">
        <v>78</v>
      </c>
      <c r="F84" s="17">
        <v>91</v>
      </c>
      <c r="G84" s="17">
        <v>91</v>
      </c>
      <c r="H84" s="5">
        <v>12831775.75</v>
      </c>
      <c r="I84" s="5">
        <v>17168213.52</v>
      </c>
      <c r="J84" s="5">
        <v>17168213.52</v>
      </c>
      <c r="K84" s="16">
        <v>1</v>
      </c>
    </row>
    <row r="85" spans="1:11" ht="43.5" customHeight="1" x14ac:dyDescent="0.25">
      <c r="A85" s="4">
        <v>816</v>
      </c>
      <c r="B85" s="14" t="s">
        <v>120</v>
      </c>
      <c r="C85" s="4" t="s">
        <v>112</v>
      </c>
      <c r="D85" s="15" t="s">
        <v>56</v>
      </c>
      <c r="E85" s="17">
        <v>85</v>
      </c>
      <c r="F85" s="17">
        <v>110</v>
      </c>
      <c r="G85" s="17">
        <v>110</v>
      </c>
      <c r="H85" s="5">
        <v>16699874</v>
      </c>
      <c r="I85" s="5">
        <v>22240368</v>
      </c>
      <c r="J85" s="5">
        <v>22240368</v>
      </c>
      <c r="K85" s="16">
        <v>1</v>
      </c>
    </row>
    <row r="86" spans="1:11" ht="39" customHeight="1" x14ac:dyDescent="0.25">
      <c r="A86" s="4">
        <v>816</v>
      </c>
      <c r="B86" s="14" t="s">
        <v>121</v>
      </c>
      <c r="C86" s="4" t="s">
        <v>112</v>
      </c>
      <c r="D86" s="15" t="s">
        <v>56</v>
      </c>
      <c r="E86" s="17">
        <v>976</v>
      </c>
      <c r="F86" s="17">
        <v>993</v>
      </c>
      <c r="G86" s="17">
        <v>993</v>
      </c>
      <c r="H86" s="5">
        <v>132565320.94</v>
      </c>
      <c r="I86" s="5">
        <v>149245226.19</v>
      </c>
      <c r="J86" s="5">
        <v>149245226.19</v>
      </c>
      <c r="K86" s="16">
        <v>1</v>
      </c>
    </row>
    <row r="87" spans="1:11" ht="110.25" customHeight="1" x14ac:dyDescent="0.25">
      <c r="A87" s="4">
        <v>816</v>
      </c>
      <c r="B87" s="14" t="s">
        <v>254</v>
      </c>
      <c r="C87" s="4" t="s">
        <v>112</v>
      </c>
      <c r="D87" s="15" t="s">
        <v>56</v>
      </c>
      <c r="E87" s="17">
        <v>499</v>
      </c>
      <c r="F87" s="17">
        <v>500</v>
      </c>
      <c r="G87" s="17">
        <v>500</v>
      </c>
      <c r="H87" s="5">
        <v>49045312</v>
      </c>
      <c r="I87" s="5">
        <v>52005689</v>
      </c>
      <c r="J87" s="5">
        <v>52005689</v>
      </c>
      <c r="K87" s="16">
        <v>1</v>
      </c>
    </row>
    <row r="88" spans="1:11" ht="111" customHeight="1" x14ac:dyDescent="0.25">
      <c r="A88" s="4">
        <v>816</v>
      </c>
      <c r="B88" s="14" t="s">
        <v>255</v>
      </c>
      <c r="C88" s="4" t="s">
        <v>112</v>
      </c>
      <c r="D88" s="15" t="s">
        <v>56</v>
      </c>
      <c r="E88" s="17">
        <v>148</v>
      </c>
      <c r="F88" s="17">
        <v>147</v>
      </c>
      <c r="G88" s="17">
        <v>147</v>
      </c>
      <c r="H88" s="5">
        <v>20260930</v>
      </c>
      <c r="I88" s="5">
        <v>21816813</v>
      </c>
      <c r="J88" s="5">
        <v>21816813</v>
      </c>
      <c r="K88" s="16">
        <v>1</v>
      </c>
    </row>
    <row r="89" spans="1:11" ht="46.5" customHeight="1" x14ac:dyDescent="0.25">
      <c r="A89" s="4">
        <v>816</v>
      </c>
      <c r="B89" s="14" t="s">
        <v>122</v>
      </c>
      <c r="C89" s="4" t="s">
        <v>112</v>
      </c>
      <c r="D89" s="15" t="s">
        <v>56</v>
      </c>
      <c r="E89" s="17">
        <v>146</v>
      </c>
      <c r="F89" s="17">
        <v>137</v>
      </c>
      <c r="G89" s="17">
        <v>137</v>
      </c>
      <c r="H89" s="5">
        <v>26971313.91</v>
      </c>
      <c r="I89" s="5">
        <v>32300593</v>
      </c>
      <c r="J89" s="5">
        <v>32300593</v>
      </c>
      <c r="K89" s="16">
        <v>1</v>
      </c>
    </row>
    <row r="90" spans="1:11" ht="33" customHeight="1" x14ac:dyDescent="0.25">
      <c r="A90" s="4">
        <v>816</v>
      </c>
      <c r="B90" s="14" t="s">
        <v>123</v>
      </c>
      <c r="C90" s="4" t="s">
        <v>112</v>
      </c>
      <c r="D90" s="15" t="s">
        <v>56</v>
      </c>
      <c r="E90" s="17">
        <v>1509</v>
      </c>
      <c r="F90" s="17">
        <v>1469</v>
      </c>
      <c r="G90" s="17">
        <v>1469</v>
      </c>
      <c r="H90" s="5">
        <v>300163379.83999997</v>
      </c>
      <c r="I90" s="5">
        <v>303844945</v>
      </c>
      <c r="J90" s="5">
        <v>303844945</v>
      </c>
      <c r="K90" s="16">
        <v>1</v>
      </c>
    </row>
    <row r="91" spans="1:11" ht="32.25" customHeight="1" x14ac:dyDescent="0.25">
      <c r="A91" s="4">
        <v>816</v>
      </c>
      <c r="B91" s="14" t="s">
        <v>124</v>
      </c>
      <c r="C91" s="4" t="s">
        <v>112</v>
      </c>
      <c r="D91" s="15" t="s">
        <v>56</v>
      </c>
      <c r="E91" s="17">
        <v>1100</v>
      </c>
      <c r="F91" s="17">
        <v>871</v>
      </c>
      <c r="G91" s="17">
        <v>871</v>
      </c>
      <c r="H91" s="5">
        <v>3571200</v>
      </c>
      <c r="I91" s="5">
        <v>2431832</v>
      </c>
      <c r="J91" s="5">
        <v>2431832</v>
      </c>
      <c r="K91" s="16">
        <v>1</v>
      </c>
    </row>
    <row r="92" spans="1:11" ht="51.75" customHeight="1" x14ac:dyDescent="0.25">
      <c r="A92" s="4">
        <v>816</v>
      </c>
      <c r="B92" s="14" t="s">
        <v>125</v>
      </c>
      <c r="C92" s="4" t="s">
        <v>256</v>
      </c>
      <c r="D92" s="15" t="s">
        <v>56</v>
      </c>
      <c r="E92" s="17">
        <v>2595</v>
      </c>
      <c r="F92" s="17">
        <v>3351</v>
      </c>
      <c r="G92" s="17">
        <v>3351</v>
      </c>
      <c r="H92" s="5">
        <v>4924400</v>
      </c>
      <c r="I92" s="5">
        <v>6360706</v>
      </c>
      <c r="J92" s="5">
        <v>6360706</v>
      </c>
      <c r="K92" s="16">
        <v>1</v>
      </c>
    </row>
    <row r="93" spans="1:11" ht="36.75" customHeight="1" x14ac:dyDescent="0.25">
      <c r="A93" s="4">
        <v>816</v>
      </c>
      <c r="B93" s="14" t="s">
        <v>126</v>
      </c>
      <c r="C93" s="4" t="s">
        <v>112</v>
      </c>
      <c r="D93" s="15" t="s">
        <v>56</v>
      </c>
      <c r="E93" s="17">
        <v>250</v>
      </c>
      <c r="F93" s="17">
        <v>123</v>
      </c>
      <c r="G93" s="17">
        <v>123</v>
      </c>
      <c r="H93" s="5">
        <v>1645500</v>
      </c>
      <c r="I93" s="5">
        <v>563586</v>
      </c>
      <c r="J93" s="5">
        <v>563586</v>
      </c>
      <c r="K93" s="16">
        <v>1</v>
      </c>
    </row>
    <row r="94" spans="1:11" ht="20.25" customHeight="1" x14ac:dyDescent="0.25">
      <c r="A94" s="4">
        <v>816</v>
      </c>
      <c r="B94" s="14" t="s">
        <v>127</v>
      </c>
      <c r="C94" s="4" t="s">
        <v>128</v>
      </c>
      <c r="D94" s="15" t="s">
        <v>56</v>
      </c>
      <c r="E94" s="17">
        <v>258</v>
      </c>
      <c r="F94" s="17">
        <v>258</v>
      </c>
      <c r="G94" s="17">
        <v>258</v>
      </c>
      <c r="H94" s="5">
        <v>3651732</v>
      </c>
      <c r="I94" s="5">
        <v>8609909</v>
      </c>
      <c r="J94" s="5">
        <v>8609909</v>
      </c>
      <c r="K94" s="16">
        <v>1</v>
      </c>
    </row>
    <row r="95" spans="1:11" ht="25.5" customHeight="1" x14ac:dyDescent="0.25">
      <c r="A95" s="10">
        <v>817</v>
      </c>
      <c r="B95" s="11" t="s">
        <v>129</v>
      </c>
      <c r="C95" s="11"/>
      <c r="D95" s="11"/>
      <c r="E95" s="11"/>
      <c r="F95" s="11"/>
      <c r="G95" s="11"/>
      <c r="H95" s="12">
        <f>H96</f>
        <v>3643921.6</v>
      </c>
      <c r="I95" s="12">
        <f t="shared" ref="I95:J95" si="7">I96</f>
        <v>3643921.6</v>
      </c>
      <c r="J95" s="12">
        <f t="shared" si="7"/>
        <v>3643921.6</v>
      </c>
      <c r="K95" s="23">
        <f>J95/I95</f>
        <v>1</v>
      </c>
    </row>
    <row r="96" spans="1:11" ht="31.5" customHeight="1" x14ac:dyDescent="0.25">
      <c r="A96" s="4">
        <v>817</v>
      </c>
      <c r="B96" s="14" t="s">
        <v>130</v>
      </c>
      <c r="C96" s="4" t="s">
        <v>131</v>
      </c>
      <c r="D96" s="15" t="s">
        <v>132</v>
      </c>
      <c r="E96" s="17" t="s">
        <v>133</v>
      </c>
      <c r="F96" s="17" t="s">
        <v>133</v>
      </c>
      <c r="G96" s="17" t="s">
        <v>133</v>
      </c>
      <c r="H96" s="5">
        <v>3643921.6</v>
      </c>
      <c r="I96" s="5">
        <v>3643921.6</v>
      </c>
      <c r="J96" s="5">
        <v>3643921.6</v>
      </c>
      <c r="K96" s="16">
        <v>1</v>
      </c>
    </row>
    <row r="97" spans="1:11" ht="35.25" customHeight="1" x14ac:dyDescent="0.25">
      <c r="A97" s="10">
        <v>821</v>
      </c>
      <c r="B97" s="11" t="s">
        <v>134</v>
      </c>
      <c r="C97" s="11"/>
      <c r="D97" s="11"/>
      <c r="E97" s="11"/>
      <c r="F97" s="11"/>
      <c r="G97" s="11"/>
      <c r="H97" s="12">
        <f>SUM(H98:H101)</f>
        <v>1466198009.0799999</v>
      </c>
      <c r="I97" s="12">
        <f>SUM(I98:I101)</f>
        <v>1481790114.9300001</v>
      </c>
      <c r="J97" s="12">
        <f>SUM(J98:J101)</f>
        <v>1481790114.9300001</v>
      </c>
      <c r="K97" s="23">
        <f>J97/I97</f>
        <v>1</v>
      </c>
    </row>
    <row r="98" spans="1:11" ht="95.25" customHeight="1" x14ac:dyDescent="0.25">
      <c r="A98" s="28">
        <v>821</v>
      </c>
      <c r="B98" s="29" t="s">
        <v>135</v>
      </c>
      <c r="C98" s="28" t="s">
        <v>136</v>
      </c>
      <c r="D98" s="30" t="s">
        <v>56</v>
      </c>
      <c r="E98" s="31">
        <v>10123</v>
      </c>
      <c r="F98" s="31">
        <v>9910</v>
      </c>
      <c r="G98" s="31">
        <v>9910</v>
      </c>
      <c r="H98" s="31">
        <v>11370262.510000002</v>
      </c>
      <c r="I98" s="31">
        <v>11032480.780000001</v>
      </c>
      <c r="J98" s="31">
        <v>11032480.780000001</v>
      </c>
      <c r="K98" s="32">
        <f t="shared" ref="K98:K101" si="8">J98/I98</f>
        <v>1</v>
      </c>
    </row>
    <row r="99" spans="1:11" ht="30" x14ac:dyDescent="0.25">
      <c r="A99" s="28">
        <v>821</v>
      </c>
      <c r="B99" s="29" t="s">
        <v>137</v>
      </c>
      <c r="C99" s="28" t="s">
        <v>136</v>
      </c>
      <c r="D99" s="30" t="s">
        <v>56</v>
      </c>
      <c r="E99" s="31">
        <v>122108</v>
      </c>
      <c r="F99" s="31">
        <v>128614</v>
      </c>
      <c r="G99" s="31">
        <v>128614</v>
      </c>
      <c r="H99" s="31">
        <v>101009958.87</v>
      </c>
      <c r="I99" s="31">
        <v>102452663.23</v>
      </c>
      <c r="J99" s="31">
        <v>102452663.23</v>
      </c>
      <c r="K99" s="32">
        <f t="shared" si="8"/>
        <v>1</v>
      </c>
    </row>
    <row r="100" spans="1:11" ht="30" x14ac:dyDescent="0.25">
      <c r="A100" s="28">
        <v>821</v>
      </c>
      <c r="B100" s="29" t="s">
        <v>138</v>
      </c>
      <c r="C100" s="28" t="s">
        <v>136</v>
      </c>
      <c r="D100" s="30" t="s">
        <v>56</v>
      </c>
      <c r="E100" s="31">
        <v>27874</v>
      </c>
      <c r="F100" s="31">
        <v>24703</v>
      </c>
      <c r="G100" s="31">
        <v>24703</v>
      </c>
      <c r="H100" s="31">
        <v>904888981.42999995</v>
      </c>
      <c r="I100" s="31">
        <v>970990236.25</v>
      </c>
      <c r="J100" s="31">
        <v>970990236.25</v>
      </c>
      <c r="K100" s="32">
        <f t="shared" si="8"/>
        <v>1</v>
      </c>
    </row>
    <row r="101" spans="1:11" ht="35.25" customHeight="1" x14ac:dyDescent="0.25">
      <c r="A101" s="28">
        <v>821</v>
      </c>
      <c r="B101" s="29" t="s">
        <v>139</v>
      </c>
      <c r="C101" s="28" t="s">
        <v>136</v>
      </c>
      <c r="D101" s="30" t="s">
        <v>56</v>
      </c>
      <c r="E101" s="31">
        <v>17451</v>
      </c>
      <c r="F101" s="31">
        <v>19384</v>
      </c>
      <c r="G101" s="31">
        <v>19384</v>
      </c>
      <c r="H101" s="31">
        <v>448928806.26999998</v>
      </c>
      <c r="I101" s="31">
        <v>397314734.67000002</v>
      </c>
      <c r="J101" s="31">
        <v>397314734.67000002</v>
      </c>
      <c r="K101" s="32">
        <f t="shared" si="8"/>
        <v>1</v>
      </c>
    </row>
    <row r="102" spans="1:11" ht="35.25" customHeight="1" x14ac:dyDescent="0.25">
      <c r="A102" s="10">
        <v>824</v>
      </c>
      <c r="B102" s="11" t="s">
        <v>140</v>
      </c>
      <c r="C102" s="11"/>
      <c r="D102" s="11"/>
      <c r="E102" s="11"/>
      <c r="F102" s="11"/>
      <c r="G102" s="11"/>
      <c r="H102" s="12">
        <f>SUM(H103:H111)</f>
        <v>51965765</v>
      </c>
      <c r="I102" s="12">
        <f>SUM(I103:I111)</f>
        <v>51965765</v>
      </c>
      <c r="J102" s="12">
        <f>SUM(J103:J111)</f>
        <v>51965765</v>
      </c>
      <c r="K102" s="23">
        <f>J102/I102</f>
        <v>1</v>
      </c>
    </row>
    <row r="103" spans="1:11" ht="33.75" customHeight="1" x14ac:dyDescent="0.25">
      <c r="A103" s="4">
        <v>824</v>
      </c>
      <c r="B103" s="14" t="s">
        <v>141</v>
      </c>
      <c r="C103" s="4" t="s">
        <v>142</v>
      </c>
      <c r="D103" s="4" t="s">
        <v>22</v>
      </c>
      <c r="E103" s="17">
        <f>264+264</f>
        <v>528</v>
      </c>
      <c r="F103" s="17">
        <f>330+330</f>
        <v>660</v>
      </c>
      <c r="G103" s="17">
        <f>330+330</f>
        <v>660</v>
      </c>
      <c r="H103" s="5">
        <f>4268175.12+4221589.68</f>
        <v>8489764.8000000007</v>
      </c>
      <c r="I103" s="5">
        <f>5335218.92+5276987.11</f>
        <v>10612206.030000001</v>
      </c>
      <c r="J103" s="5">
        <f>5335218.92+5276987.11</f>
        <v>10612206.030000001</v>
      </c>
      <c r="K103" s="16">
        <v>1</v>
      </c>
    </row>
    <row r="104" spans="1:11" ht="95.25" customHeight="1" x14ac:dyDescent="0.25">
      <c r="A104" s="4">
        <v>824</v>
      </c>
      <c r="B104" s="14" t="s">
        <v>143</v>
      </c>
      <c r="C104" s="4" t="s">
        <v>27</v>
      </c>
      <c r="D104" s="4" t="s">
        <v>22</v>
      </c>
      <c r="E104" s="17">
        <v>7000</v>
      </c>
      <c r="F104" s="17">
        <v>7000</v>
      </c>
      <c r="G104" s="17">
        <v>7000</v>
      </c>
      <c r="H104" s="5">
        <v>18235206.68</v>
      </c>
      <c r="I104" s="5">
        <v>18235210.789999999</v>
      </c>
      <c r="J104" s="5">
        <v>18235210.789999999</v>
      </c>
      <c r="K104" s="16">
        <v>1</v>
      </c>
    </row>
    <row r="105" spans="1:11" ht="51" customHeight="1" x14ac:dyDescent="0.25">
      <c r="A105" s="4">
        <v>824</v>
      </c>
      <c r="B105" s="14" t="s">
        <v>144</v>
      </c>
      <c r="C105" s="4" t="s">
        <v>145</v>
      </c>
      <c r="D105" s="4" t="s">
        <v>22</v>
      </c>
      <c r="E105" s="17">
        <v>100000</v>
      </c>
      <c r="F105" s="17">
        <v>88174</v>
      </c>
      <c r="G105" s="17">
        <v>89332</v>
      </c>
      <c r="H105" s="5">
        <v>8996000</v>
      </c>
      <c r="I105" s="5">
        <v>7932133.0099999998</v>
      </c>
      <c r="J105" s="5">
        <v>7932133.0099999998</v>
      </c>
      <c r="K105" s="16">
        <v>1</v>
      </c>
    </row>
    <row r="106" spans="1:11" ht="52.5" customHeight="1" x14ac:dyDescent="0.25">
      <c r="A106" s="4">
        <v>824</v>
      </c>
      <c r="B106" s="14" t="s">
        <v>146</v>
      </c>
      <c r="C106" s="4" t="s">
        <v>147</v>
      </c>
      <c r="D106" s="4" t="s">
        <v>22</v>
      </c>
      <c r="E106" s="17">
        <v>3000</v>
      </c>
      <c r="F106" s="17">
        <v>1195</v>
      </c>
      <c r="G106" s="17">
        <v>1211</v>
      </c>
      <c r="H106" s="5">
        <v>588150</v>
      </c>
      <c r="I106" s="5">
        <v>234279.75</v>
      </c>
      <c r="J106" s="5">
        <v>234279.75</v>
      </c>
      <c r="K106" s="16">
        <v>1</v>
      </c>
    </row>
    <row r="107" spans="1:11" ht="44.25" customHeight="1" x14ac:dyDescent="0.25">
      <c r="A107" s="4">
        <v>824</v>
      </c>
      <c r="B107" s="14" t="s">
        <v>148</v>
      </c>
      <c r="C107" s="4" t="s">
        <v>147</v>
      </c>
      <c r="D107" s="4" t="s">
        <v>22</v>
      </c>
      <c r="E107" s="17">
        <v>3000</v>
      </c>
      <c r="F107" s="17">
        <v>1195</v>
      </c>
      <c r="G107" s="17">
        <v>1195</v>
      </c>
      <c r="H107" s="5">
        <v>1171260</v>
      </c>
      <c r="I107" s="5">
        <v>466551.9</v>
      </c>
      <c r="J107" s="5">
        <v>466551.9</v>
      </c>
      <c r="K107" s="16">
        <v>1</v>
      </c>
    </row>
    <row r="108" spans="1:11" ht="85.5" x14ac:dyDescent="0.25">
      <c r="A108" s="4">
        <v>824</v>
      </c>
      <c r="B108" s="14" t="s">
        <v>149</v>
      </c>
      <c r="C108" s="4" t="s">
        <v>147</v>
      </c>
      <c r="D108" s="4" t="s">
        <v>22</v>
      </c>
      <c r="E108" s="17">
        <v>500</v>
      </c>
      <c r="F108" s="17">
        <v>500</v>
      </c>
      <c r="G108" s="17">
        <v>500</v>
      </c>
      <c r="H108" s="5">
        <v>20825</v>
      </c>
      <c r="I108" s="5">
        <v>20825</v>
      </c>
      <c r="J108" s="5">
        <v>20825</v>
      </c>
      <c r="K108" s="16">
        <v>1</v>
      </c>
    </row>
    <row r="109" spans="1:11" ht="28.5" x14ac:dyDescent="0.25">
      <c r="A109" s="4">
        <v>824</v>
      </c>
      <c r="B109" s="14" t="s">
        <v>150</v>
      </c>
      <c r="C109" s="4" t="s">
        <v>151</v>
      </c>
      <c r="D109" s="4" t="s">
        <v>22</v>
      </c>
      <c r="E109" s="17">
        <f>2500+2500</f>
        <v>5000</v>
      </c>
      <c r="F109" s="17">
        <f t="shared" ref="F109:G109" si="9">2500+2500</f>
        <v>5000</v>
      </c>
      <c r="G109" s="17">
        <f t="shared" si="9"/>
        <v>5000</v>
      </c>
      <c r="H109" s="5">
        <f>24900+24900</f>
        <v>49800</v>
      </c>
      <c r="I109" s="5">
        <f t="shared" ref="I109:J109" si="10">24900+24900</f>
        <v>49800</v>
      </c>
      <c r="J109" s="5">
        <f t="shared" si="10"/>
        <v>49800</v>
      </c>
      <c r="K109" s="16">
        <v>1</v>
      </c>
    </row>
    <row r="110" spans="1:11" ht="37.5" customHeight="1" x14ac:dyDescent="0.25">
      <c r="A110" s="4">
        <v>824</v>
      </c>
      <c r="B110" s="14" t="s">
        <v>152</v>
      </c>
      <c r="C110" s="4" t="s">
        <v>153</v>
      </c>
      <c r="D110" s="4" t="s">
        <v>22</v>
      </c>
      <c r="E110" s="17">
        <v>16000</v>
      </c>
      <c r="F110" s="17">
        <v>16000</v>
      </c>
      <c r="G110" s="17">
        <v>16000</v>
      </c>
      <c r="H110" s="5">
        <v>7085600</v>
      </c>
      <c r="I110" s="5">
        <v>7085600</v>
      </c>
      <c r="J110" s="5">
        <v>7085600</v>
      </c>
      <c r="K110" s="16">
        <v>1</v>
      </c>
    </row>
    <row r="111" spans="1:11" ht="30" customHeight="1" x14ac:dyDescent="0.25">
      <c r="A111" s="4">
        <v>824</v>
      </c>
      <c r="B111" s="14" t="s">
        <v>154</v>
      </c>
      <c r="C111" s="4" t="s">
        <v>155</v>
      </c>
      <c r="D111" s="4" t="s">
        <v>22</v>
      </c>
      <c r="E111" s="17">
        <v>739572</v>
      </c>
      <c r="F111" s="17">
        <v>739572</v>
      </c>
      <c r="G111" s="17">
        <v>739572</v>
      </c>
      <c r="H111" s="5">
        <v>7329158.5199999996</v>
      </c>
      <c r="I111" s="5">
        <v>7329158.5199999996</v>
      </c>
      <c r="J111" s="5">
        <v>7329158.5199999996</v>
      </c>
      <c r="K111" s="16">
        <v>1</v>
      </c>
    </row>
    <row r="112" spans="1:11" ht="35.25" customHeight="1" x14ac:dyDescent="0.25">
      <c r="A112" s="10">
        <v>825</v>
      </c>
      <c r="B112" s="11" t="s">
        <v>156</v>
      </c>
      <c r="C112" s="11"/>
      <c r="D112" s="11"/>
      <c r="E112" s="11"/>
      <c r="F112" s="11"/>
      <c r="G112" s="11"/>
      <c r="H112" s="12">
        <f>SUM(H113:H124)</f>
        <v>318771628</v>
      </c>
      <c r="I112" s="12">
        <f>SUM(I113:I124)</f>
        <v>338393751</v>
      </c>
      <c r="J112" s="12">
        <f>SUM(J113:J124)</f>
        <v>338393751</v>
      </c>
      <c r="K112" s="23">
        <f>J112/I112</f>
        <v>1</v>
      </c>
    </row>
    <row r="113" spans="1:11" ht="34.5" customHeight="1" x14ac:dyDescent="0.25">
      <c r="A113" s="4">
        <v>825</v>
      </c>
      <c r="B113" s="14" t="s">
        <v>157</v>
      </c>
      <c r="C113" s="4" t="s">
        <v>158</v>
      </c>
      <c r="D113" s="4" t="s">
        <v>18</v>
      </c>
      <c r="E113" s="33" t="s">
        <v>159</v>
      </c>
      <c r="F113" s="33" t="s">
        <v>160</v>
      </c>
      <c r="G113" s="33" t="s">
        <v>161</v>
      </c>
      <c r="H113" s="34">
        <v>35263462.090000004</v>
      </c>
      <c r="I113" s="34">
        <v>35914712.090000004</v>
      </c>
      <c r="J113" s="34">
        <v>35914712.090000004</v>
      </c>
      <c r="K113" s="35">
        <f>J113/I113</f>
        <v>1</v>
      </c>
    </row>
    <row r="114" spans="1:11" ht="34.5" customHeight="1" x14ac:dyDescent="0.25">
      <c r="A114" s="4">
        <v>825</v>
      </c>
      <c r="B114" s="14" t="s">
        <v>162</v>
      </c>
      <c r="C114" s="4" t="s">
        <v>163</v>
      </c>
      <c r="D114" s="36" t="s">
        <v>56</v>
      </c>
      <c r="E114" s="33" t="s">
        <v>164</v>
      </c>
      <c r="F114" s="33" t="s">
        <v>164</v>
      </c>
      <c r="G114" s="33" t="s">
        <v>164</v>
      </c>
      <c r="H114" s="34">
        <v>223392568.91</v>
      </c>
      <c r="I114" s="34">
        <v>224366809.66999999</v>
      </c>
      <c r="J114" s="34">
        <v>224366809.66999999</v>
      </c>
      <c r="K114" s="35">
        <v>1</v>
      </c>
    </row>
    <row r="115" spans="1:11" ht="81" customHeight="1" x14ac:dyDescent="0.25">
      <c r="A115" s="4">
        <v>825</v>
      </c>
      <c r="B115" s="14" t="s">
        <v>165</v>
      </c>
      <c r="C115" s="4" t="s">
        <v>88</v>
      </c>
      <c r="D115" s="4" t="s">
        <v>18</v>
      </c>
      <c r="E115" s="33">
        <v>5</v>
      </c>
      <c r="F115" s="33">
        <v>1</v>
      </c>
      <c r="G115" s="33">
        <v>1</v>
      </c>
      <c r="H115" s="34">
        <v>615000</v>
      </c>
      <c r="I115" s="34">
        <v>563750</v>
      </c>
      <c r="J115" s="34">
        <v>563750</v>
      </c>
      <c r="K115" s="35">
        <v>1</v>
      </c>
    </row>
    <row r="116" spans="1:11" ht="28.5" x14ac:dyDescent="0.25">
      <c r="A116" s="4">
        <v>825</v>
      </c>
      <c r="B116" s="14" t="s">
        <v>166</v>
      </c>
      <c r="C116" s="4" t="s">
        <v>55</v>
      </c>
      <c r="D116" s="36" t="s">
        <v>56</v>
      </c>
      <c r="E116" s="33">
        <v>30</v>
      </c>
      <c r="F116" s="33">
        <v>60</v>
      </c>
      <c r="G116" s="33">
        <v>86</v>
      </c>
      <c r="H116" s="34">
        <v>17475151</v>
      </c>
      <c r="I116" s="34">
        <v>20147424.600000001</v>
      </c>
      <c r="J116" s="34">
        <v>20147424.600000001</v>
      </c>
      <c r="K116" s="35">
        <v>1</v>
      </c>
    </row>
    <row r="117" spans="1:11" ht="23.25" customHeight="1" x14ac:dyDescent="0.25">
      <c r="A117" s="4">
        <v>825</v>
      </c>
      <c r="B117" s="14" t="s">
        <v>167</v>
      </c>
      <c r="C117" s="4" t="s">
        <v>168</v>
      </c>
      <c r="D117" s="36" t="s">
        <v>169</v>
      </c>
      <c r="E117" s="33">
        <v>0</v>
      </c>
      <c r="F117" s="33">
        <v>3128</v>
      </c>
      <c r="G117" s="33">
        <v>3128</v>
      </c>
      <c r="H117" s="34">
        <v>0</v>
      </c>
      <c r="I117" s="34">
        <v>13394462.4</v>
      </c>
      <c r="J117" s="34">
        <v>13394462.4</v>
      </c>
      <c r="K117" s="35">
        <v>1</v>
      </c>
    </row>
    <row r="118" spans="1:11" ht="28.5" x14ac:dyDescent="0.25">
      <c r="A118" s="4">
        <v>825</v>
      </c>
      <c r="B118" s="37" t="s">
        <v>170</v>
      </c>
      <c r="C118" s="4" t="s">
        <v>37</v>
      </c>
      <c r="D118" s="4" t="s">
        <v>18</v>
      </c>
      <c r="E118" s="33" t="s">
        <v>171</v>
      </c>
      <c r="F118" s="33" t="s">
        <v>172</v>
      </c>
      <c r="G118" s="33" t="s">
        <v>172</v>
      </c>
      <c r="H118" s="38">
        <v>24697262</v>
      </c>
      <c r="I118" s="38">
        <v>23197262</v>
      </c>
      <c r="J118" s="38">
        <v>23197262</v>
      </c>
      <c r="K118" s="39">
        <v>1</v>
      </c>
    </row>
    <row r="119" spans="1:11" ht="28.5" x14ac:dyDescent="0.25">
      <c r="A119" s="4">
        <v>825</v>
      </c>
      <c r="B119" s="37" t="s">
        <v>173</v>
      </c>
      <c r="C119" s="4" t="s">
        <v>37</v>
      </c>
      <c r="D119" s="4" t="s">
        <v>18</v>
      </c>
      <c r="E119" s="33" t="s">
        <v>174</v>
      </c>
      <c r="F119" s="33" t="s">
        <v>175</v>
      </c>
      <c r="G119" s="33" t="s">
        <v>175</v>
      </c>
      <c r="H119" s="38">
        <v>0</v>
      </c>
      <c r="I119" s="38">
        <v>3481146.24</v>
      </c>
      <c r="J119" s="38">
        <v>3481146.24</v>
      </c>
      <c r="K119" s="39">
        <v>1</v>
      </c>
    </row>
    <row r="120" spans="1:11" ht="28.5" x14ac:dyDescent="0.25">
      <c r="A120" s="4">
        <v>825</v>
      </c>
      <c r="B120" s="37" t="s">
        <v>176</v>
      </c>
      <c r="C120" s="4" t="s">
        <v>163</v>
      </c>
      <c r="D120" s="4" t="s">
        <v>56</v>
      </c>
      <c r="E120" s="33" t="s">
        <v>177</v>
      </c>
      <c r="F120" s="33" t="s">
        <v>177</v>
      </c>
      <c r="G120" s="33" t="s">
        <v>177</v>
      </c>
      <c r="H120" s="38">
        <v>1460127.85</v>
      </c>
      <c r="I120" s="38">
        <v>1460127.85</v>
      </c>
      <c r="J120" s="38">
        <v>1460127.85</v>
      </c>
      <c r="K120" s="39">
        <v>1</v>
      </c>
    </row>
    <row r="121" spans="1:11" ht="28.5" x14ac:dyDescent="0.25">
      <c r="A121" s="4">
        <v>825</v>
      </c>
      <c r="B121" s="14" t="s">
        <v>178</v>
      </c>
      <c r="C121" s="4" t="s">
        <v>163</v>
      </c>
      <c r="D121" s="36" t="s">
        <v>56</v>
      </c>
      <c r="E121" s="33" t="s">
        <v>179</v>
      </c>
      <c r="F121" s="33" t="s">
        <v>179</v>
      </c>
      <c r="G121" s="33" t="s">
        <v>179</v>
      </c>
      <c r="H121" s="34">
        <v>1991624.22</v>
      </c>
      <c r="I121" s="34">
        <v>1991624.22</v>
      </c>
      <c r="J121" s="34">
        <v>1991624.22</v>
      </c>
      <c r="K121" s="35">
        <v>1</v>
      </c>
    </row>
    <row r="122" spans="1:11" ht="28.5" x14ac:dyDescent="0.25">
      <c r="A122" s="4">
        <v>825</v>
      </c>
      <c r="B122" s="14" t="s">
        <v>180</v>
      </c>
      <c r="C122" s="4" t="s">
        <v>163</v>
      </c>
      <c r="D122" s="36" t="s">
        <v>56</v>
      </c>
      <c r="E122" s="33" t="s">
        <v>181</v>
      </c>
      <c r="F122" s="33" t="s">
        <v>181</v>
      </c>
      <c r="G122" s="33" t="s">
        <v>181</v>
      </c>
      <c r="H122" s="34">
        <v>6749175.5800000001</v>
      </c>
      <c r="I122" s="34">
        <v>6749175.5800000001</v>
      </c>
      <c r="J122" s="34">
        <v>6749175.5800000001</v>
      </c>
      <c r="K122" s="35">
        <v>1</v>
      </c>
    </row>
    <row r="123" spans="1:11" ht="28.5" x14ac:dyDescent="0.25">
      <c r="A123" s="4">
        <v>825</v>
      </c>
      <c r="B123" s="14" t="s">
        <v>182</v>
      </c>
      <c r="C123" s="4" t="s">
        <v>163</v>
      </c>
      <c r="D123" s="36" t="s">
        <v>56</v>
      </c>
      <c r="E123" s="33" t="s">
        <v>183</v>
      </c>
      <c r="F123" s="33" t="s">
        <v>184</v>
      </c>
      <c r="G123" s="33" t="s">
        <v>184</v>
      </c>
      <c r="H123" s="34">
        <v>1619017.57</v>
      </c>
      <c r="I123" s="34">
        <v>1619017.57</v>
      </c>
      <c r="J123" s="34">
        <v>1619017.57</v>
      </c>
      <c r="K123" s="35">
        <v>1</v>
      </c>
    </row>
    <row r="124" spans="1:11" ht="28.5" x14ac:dyDescent="0.25">
      <c r="A124" s="4">
        <v>825</v>
      </c>
      <c r="B124" s="40" t="s">
        <v>185</v>
      </c>
      <c r="C124" s="4" t="s">
        <v>186</v>
      </c>
      <c r="D124" s="36" t="s">
        <v>56</v>
      </c>
      <c r="E124" s="33" t="s">
        <v>187</v>
      </c>
      <c r="F124" s="33" t="s">
        <v>188</v>
      </c>
      <c r="G124" s="33" t="s">
        <v>188</v>
      </c>
      <c r="H124" s="41">
        <v>5508238.7800000003</v>
      </c>
      <c r="I124" s="41">
        <v>5508238.7800000003</v>
      </c>
      <c r="J124" s="41">
        <v>5508238.7800000003</v>
      </c>
      <c r="K124" s="42">
        <v>1</v>
      </c>
    </row>
    <row r="125" spans="1:11" ht="35.25" customHeight="1" x14ac:dyDescent="0.25">
      <c r="A125" s="10">
        <v>832</v>
      </c>
      <c r="B125" s="11" t="s">
        <v>189</v>
      </c>
      <c r="C125" s="11"/>
      <c r="D125" s="11"/>
      <c r="E125" s="11"/>
      <c r="F125" s="11"/>
      <c r="G125" s="11"/>
      <c r="H125" s="12">
        <f>SUM(H126:H127)</f>
        <v>8469250</v>
      </c>
      <c r="I125" s="12">
        <f>SUM(I126:I127)</f>
        <v>8469250</v>
      </c>
      <c r="J125" s="12">
        <f>SUM(J126:J127)</f>
        <v>8469250</v>
      </c>
      <c r="K125" s="23">
        <f>J125/I125</f>
        <v>1</v>
      </c>
    </row>
    <row r="126" spans="1:11" ht="66.75" customHeight="1" x14ac:dyDescent="0.25">
      <c r="A126" s="4">
        <v>832</v>
      </c>
      <c r="B126" s="40" t="s">
        <v>190</v>
      </c>
      <c r="C126" s="4" t="s">
        <v>191</v>
      </c>
      <c r="D126" s="36" t="s">
        <v>56</v>
      </c>
      <c r="E126" s="33" t="s">
        <v>192</v>
      </c>
      <c r="F126" s="33" t="s">
        <v>192</v>
      </c>
      <c r="G126" s="33" t="s">
        <v>192</v>
      </c>
      <c r="H126" s="41">
        <v>6825000</v>
      </c>
      <c r="I126" s="41">
        <v>6825000</v>
      </c>
      <c r="J126" s="41">
        <v>6825000</v>
      </c>
      <c r="K126" s="42">
        <v>1</v>
      </c>
    </row>
    <row r="127" spans="1:11" ht="30" customHeight="1" x14ac:dyDescent="0.25">
      <c r="A127" s="4">
        <v>832</v>
      </c>
      <c r="B127" s="40" t="s">
        <v>193</v>
      </c>
      <c r="C127" s="4" t="s">
        <v>194</v>
      </c>
      <c r="D127" s="36" t="s">
        <v>56</v>
      </c>
      <c r="E127" s="33" t="s">
        <v>195</v>
      </c>
      <c r="F127" s="33" t="s">
        <v>195</v>
      </c>
      <c r="G127" s="33" t="s">
        <v>195</v>
      </c>
      <c r="H127" s="41">
        <v>1644250</v>
      </c>
      <c r="I127" s="41">
        <v>1644250</v>
      </c>
      <c r="J127" s="41">
        <v>1644250</v>
      </c>
      <c r="K127" s="42">
        <v>1</v>
      </c>
    </row>
    <row r="128" spans="1:11" ht="35.25" customHeight="1" x14ac:dyDescent="0.25">
      <c r="A128" s="10">
        <v>836</v>
      </c>
      <c r="B128" s="11" t="s">
        <v>196</v>
      </c>
      <c r="C128" s="11"/>
      <c r="D128" s="11"/>
      <c r="E128" s="11"/>
      <c r="F128" s="11"/>
      <c r="G128" s="11"/>
      <c r="H128" s="12">
        <f>SUM(H129:H142)</f>
        <v>93208742.319999993</v>
      </c>
      <c r="I128" s="12">
        <f>SUM(I129:I142)</f>
        <v>94982314.61999999</v>
      </c>
      <c r="J128" s="12">
        <f>SUM(J129:J142)</f>
        <v>94982314.61999999</v>
      </c>
      <c r="K128" s="23">
        <f>J128/I128</f>
        <v>1</v>
      </c>
    </row>
    <row r="129" spans="1:11" ht="38.25" customHeight="1" x14ac:dyDescent="0.25">
      <c r="A129" s="4">
        <v>836</v>
      </c>
      <c r="B129" s="40" t="s">
        <v>197</v>
      </c>
      <c r="C129" s="4" t="s">
        <v>198</v>
      </c>
      <c r="D129" s="36" t="s">
        <v>199</v>
      </c>
      <c r="E129" s="5">
        <v>47.75</v>
      </c>
      <c r="F129" s="5">
        <v>47.75</v>
      </c>
      <c r="G129" s="5">
        <v>47.75</v>
      </c>
      <c r="H129" s="41">
        <v>501375</v>
      </c>
      <c r="I129" s="41">
        <v>501375</v>
      </c>
      <c r="J129" s="41">
        <v>501375</v>
      </c>
      <c r="K129" s="42">
        <v>1</v>
      </c>
    </row>
    <row r="130" spans="1:11" ht="67.5" customHeight="1" x14ac:dyDescent="0.25">
      <c r="A130" s="4">
        <v>836</v>
      </c>
      <c r="B130" s="40" t="s">
        <v>197</v>
      </c>
      <c r="C130" s="4" t="s">
        <v>200</v>
      </c>
      <c r="D130" s="36" t="s">
        <v>201</v>
      </c>
      <c r="E130" s="33">
        <v>390</v>
      </c>
      <c r="F130" s="33">
        <v>390</v>
      </c>
      <c r="G130" s="33">
        <v>390</v>
      </c>
      <c r="H130" s="41">
        <v>101283</v>
      </c>
      <c r="I130" s="41">
        <v>101283</v>
      </c>
      <c r="J130" s="41">
        <v>101283</v>
      </c>
      <c r="K130" s="42">
        <v>1</v>
      </c>
    </row>
    <row r="131" spans="1:11" ht="38.25" customHeight="1" x14ac:dyDescent="0.25">
      <c r="A131" s="4">
        <v>836</v>
      </c>
      <c r="B131" s="40" t="s">
        <v>197</v>
      </c>
      <c r="C131" s="4" t="s">
        <v>202</v>
      </c>
      <c r="D131" s="36" t="s">
        <v>199</v>
      </c>
      <c r="E131" s="5">
        <f>1636.75+8082</f>
        <v>9718.75</v>
      </c>
      <c r="F131" s="5">
        <f>1636.75+8082</f>
        <v>9718.75</v>
      </c>
      <c r="G131" s="5">
        <f>1636.75+8082</f>
        <v>9718.75</v>
      </c>
      <c r="H131" s="41">
        <f>1293097.97+3435190</f>
        <v>4728287.97</v>
      </c>
      <c r="I131" s="41">
        <f>1293097.97+3435190</f>
        <v>4728287.97</v>
      </c>
      <c r="J131" s="41">
        <f>1293097.97+3435190</f>
        <v>4728287.97</v>
      </c>
      <c r="K131" s="42">
        <v>1</v>
      </c>
    </row>
    <row r="132" spans="1:11" ht="63" customHeight="1" x14ac:dyDescent="0.25">
      <c r="A132" s="4">
        <v>836</v>
      </c>
      <c r="B132" s="40" t="s">
        <v>197</v>
      </c>
      <c r="C132" s="4" t="s">
        <v>203</v>
      </c>
      <c r="D132" s="36" t="s">
        <v>18</v>
      </c>
      <c r="E132" s="33">
        <f>374+120</f>
        <v>494</v>
      </c>
      <c r="F132" s="33">
        <f>374+120</f>
        <v>494</v>
      </c>
      <c r="G132" s="33">
        <f>374+120</f>
        <v>494</v>
      </c>
      <c r="H132" s="41">
        <f t="shared" ref="H132:I132" si="11">301070+71881.23</f>
        <v>372951.23</v>
      </c>
      <c r="I132" s="41">
        <f t="shared" si="11"/>
        <v>372951.23</v>
      </c>
      <c r="J132" s="41">
        <f>301070+71881.23</f>
        <v>372951.23</v>
      </c>
      <c r="K132" s="42">
        <v>1</v>
      </c>
    </row>
    <row r="133" spans="1:11" ht="67.5" customHeight="1" x14ac:dyDescent="0.25">
      <c r="A133" s="4">
        <v>836</v>
      </c>
      <c r="B133" s="40" t="s">
        <v>197</v>
      </c>
      <c r="C133" s="4" t="s">
        <v>204</v>
      </c>
      <c r="D133" s="36" t="s">
        <v>18</v>
      </c>
      <c r="E133" s="33">
        <v>123</v>
      </c>
      <c r="F133" s="33">
        <v>123</v>
      </c>
      <c r="G133" s="33">
        <v>123</v>
      </c>
      <c r="H133" s="41">
        <v>107625</v>
      </c>
      <c r="I133" s="41">
        <v>107625</v>
      </c>
      <c r="J133" s="41">
        <v>107625</v>
      </c>
      <c r="K133" s="42">
        <v>1</v>
      </c>
    </row>
    <row r="134" spans="1:11" ht="35.25" customHeight="1" x14ac:dyDescent="0.25">
      <c r="A134" s="4">
        <v>836</v>
      </c>
      <c r="B134" s="40" t="s">
        <v>197</v>
      </c>
      <c r="C134" s="4" t="s">
        <v>205</v>
      </c>
      <c r="D134" s="36" t="s">
        <v>18</v>
      </c>
      <c r="E134" s="33">
        <v>113</v>
      </c>
      <c r="F134" s="33">
        <f>113</f>
        <v>113</v>
      </c>
      <c r="G134" s="33">
        <v>113</v>
      </c>
      <c r="H134" s="41">
        <v>420360</v>
      </c>
      <c r="I134" s="41">
        <v>420360</v>
      </c>
      <c r="J134" s="41">
        <v>420360</v>
      </c>
      <c r="K134" s="42">
        <v>1</v>
      </c>
    </row>
    <row r="135" spans="1:11" ht="37.5" customHeight="1" x14ac:dyDescent="0.25">
      <c r="A135" s="4">
        <v>836</v>
      </c>
      <c r="B135" s="40" t="s">
        <v>197</v>
      </c>
      <c r="C135" s="4" t="s">
        <v>206</v>
      </c>
      <c r="D135" s="36" t="s">
        <v>199</v>
      </c>
      <c r="E135" s="33">
        <v>13.5</v>
      </c>
      <c r="F135" s="33">
        <v>13.5</v>
      </c>
      <c r="G135" s="33">
        <v>13.5</v>
      </c>
      <c r="H135" s="41">
        <v>60900.12</v>
      </c>
      <c r="I135" s="41">
        <v>60900.12</v>
      </c>
      <c r="J135" s="41">
        <v>60900.12</v>
      </c>
      <c r="K135" s="42">
        <v>1</v>
      </c>
    </row>
    <row r="136" spans="1:11" ht="38.25" customHeight="1" x14ac:dyDescent="0.25">
      <c r="A136" s="4">
        <v>836</v>
      </c>
      <c r="B136" s="40" t="s">
        <v>197</v>
      </c>
      <c r="C136" s="4" t="s">
        <v>207</v>
      </c>
      <c r="D136" s="36" t="s">
        <v>201</v>
      </c>
      <c r="E136" s="33">
        <v>1208700</v>
      </c>
      <c r="F136" s="33">
        <v>1208700</v>
      </c>
      <c r="G136" s="33">
        <v>1208700</v>
      </c>
      <c r="H136" s="41">
        <v>85215960</v>
      </c>
      <c r="I136" s="41">
        <v>85242722</v>
      </c>
      <c r="J136" s="41">
        <v>85242722</v>
      </c>
      <c r="K136" s="42">
        <v>1</v>
      </c>
    </row>
    <row r="137" spans="1:11" ht="28.5" customHeight="1" x14ac:dyDescent="0.25">
      <c r="A137" s="4">
        <v>836</v>
      </c>
      <c r="B137" s="40" t="s">
        <v>208</v>
      </c>
      <c r="C137" s="4" t="s">
        <v>209</v>
      </c>
      <c r="D137" s="36" t="s">
        <v>201</v>
      </c>
      <c r="E137" s="5">
        <v>181.55</v>
      </c>
      <c r="F137" s="5">
        <v>1218.79</v>
      </c>
      <c r="G137" s="5">
        <v>1218.79</v>
      </c>
      <c r="H137" s="41">
        <v>1700000</v>
      </c>
      <c r="I137" s="41">
        <v>1002561.58</v>
      </c>
      <c r="J137" s="41">
        <v>1002561.58</v>
      </c>
      <c r="K137" s="42">
        <v>1</v>
      </c>
    </row>
    <row r="138" spans="1:11" ht="25.5" customHeight="1" x14ac:dyDescent="0.25">
      <c r="A138" s="4">
        <v>836</v>
      </c>
      <c r="B138" s="40" t="s">
        <v>210</v>
      </c>
      <c r="C138" s="4" t="s">
        <v>211</v>
      </c>
      <c r="D138" s="36" t="s">
        <v>201</v>
      </c>
      <c r="E138" s="5"/>
      <c r="F138" s="5">
        <v>455.03</v>
      </c>
      <c r="G138" s="5">
        <v>455.03</v>
      </c>
      <c r="H138" s="41"/>
      <c r="I138" s="41">
        <v>1137575</v>
      </c>
      <c r="J138" s="41">
        <v>1137575</v>
      </c>
      <c r="K138" s="42">
        <v>1</v>
      </c>
    </row>
    <row r="139" spans="1:11" ht="23.25" customHeight="1" x14ac:dyDescent="0.25">
      <c r="A139" s="4">
        <v>836</v>
      </c>
      <c r="B139" s="40" t="s">
        <v>210</v>
      </c>
      <c r="C139" s="4" t="s">
        <v>212</v>
      </c>
      <c r="D139" s="36" t="s">
        <v>201</v>
      </c>
      <c r="E139" s="5"/>
      <c r="F139" s="5">
        <v>77.010000000000005</v>
      </c>
      <c r="G139" s="5">
        <v>77.010000000000005</v>
      </c>
      <c r="H139" s="41"/>
      <c r="I139" s="41">
        <v>333200</v>
      </c>
      <c r="J139" s="41">
        <v>333200</v>
      </c>
      <c r="K139" s="42">
        <v>1</v>
      </c>
    </row>
    <row r="140" spans="1:11" ht="24" customHeight="1" x14ac:dyDescent="0.25">
      <c r="A140" s="4">
        <v>836</v>
      </c>
      <c r="B140" s="40" t="s">
        <v>210</v>
      </c>
      <c r="C140" s="4" t="s">
        <v>213</v>
      </c>
      <c r="D140" s="36" t="s">
        <v>201</v>
      </c>
      <c r="E140" s="5"/>
      <c r="F140" s="5">
        <v>83.3</v>
      </c>
      <c r="G140" s="5">
        <v>83.3</v>
      </c>
      <c r="H140" s="41"/>
      <c r="I140" s="41">
        <v>549000</v>
      </c>
      <c r="J140" s="41">
        <v>549000</v>
      </c>
      <c r="K140" s="42">
        <v>1</v>
      </c>
    </row>
    <row r="141" spans="1:11" ht="42" customHeight="1" x14ac:dyDescent="0.25">
      <c r="A141" s="4">
        <v>836</v>
      </c>
      <c r="B141" s="40" t="s">
        <v>210</v>
      </c>
      <c r="C141" s="4" t="s">
        <v>214</v>
      </c>
      <c r="D141" s="36" t="s">
        <v>201</v>
      </c>
      <c r="E141" s="5"/>
      <c r="F141" s="5">
        <v>97.24</v>
      </c>
      <c r="G141" s="5">
        <v>97.24</v>
      </c>
      <c r="H141" s="41"/>
      <c r="I141" s="41">
        <v>169413.2</v>
      </c>
      <c r="J141" s="41">
        <v>169413.2</v>
      </c>
      <c r="K141" s="42">
        <v>1</v>
      </c>
    </row>
    <row r="142" spans="1:11" ht="33.75" customHeight="1" x14ac:dyDescent="0.25">
      <c r="A142" s="4">
        <v>836</v>
      </c>
      <c r="B142" s="40" t="s">
        <v>210</v>
      </c>
      <c r="C142" s="4" t="s">
        <v>215</v>
      </c>
      <c r="D142" s="36" t="s">
        <v>201</v>
      </c>
      <c r="E142" s="5"/>
      <c r="F142" s="5">
        <v>36.6</v>
      </c>
      <c r="G142" s="5">
        <v>36.6</v>
      </c>
      <c r="H142" s="41"/>
      <c r="I142" s="41">
        <v>255060.52</v>
      </c>
      <c r="J142" s="41">
        <v>255060.52</v>
      </c>
      <c r="K142" s="42">
        <v>1</v>
      </c>
    </row>
    <row r="143" spans="1:11" ht="35.25" customHeight="1" x14ac:dyDescent="0.25">
      <c r="A143" s="10">
        <v>837</v>
      </c>
      <c r="B143" s="11" t="s">
        <v>216</v>
      </c>
      <c r="C143" s="11"/>
      <c r="D143" s="11"/>
      <c r="E143" s="11"/>
      <c r="F143" s="11"/>
      <c r="G143" s="11"/>
      <c r="H143" s="12">
        <f>H144+H146</f>
        <v>2341269</v>
      </c>
      <c r="I143" s="12">
        <f>I144+I146</f>
        <v>3016647</v>
      </c>
      <c r="J143" s="12">
        <f t="shared" ref="J143" si="12">J144+J146</f>
        <v>3016647</v>
      </c>
      <c r="K143" s="23">
        <f>J143/I143</f>
        <v>1</v>
      </c>
    </row>
    <row r="144" spans="1:11" ht="35.25" customHeight="1" x14ac:dyDescent="0.25">
      <c r="A144" s="49" t="s">
        <v>217</v>
      </c>
      <c r="B144" s="51" t="s">
        <v>218</v>
      </c>
      <c r="C144" s="4" t="s">
        <v>219</v>
      </c>
      <c r="D144" s="4" t="s">
        <v>22</v>
      </c>
      <c r="E144" s="5" t="s">
        <v>220</v>
      </c>
      <c r="F144" s="5" t="s">
        <v>220</v>
      </c>
      <c r="G144" s="5" t="s">
        <v>221</v>
      </c>
      <c r="H144" s="53">
        <v>1638888</v>
      </c>
      <c r="I144" s="53">
        <v>1638888</v>
      </c>
      <c r="J144" s="53">
        <v>1638888</v>
      </c>
      <c r="K144" s="45">
        <v>1</v>
      </c>
    </row>
    <row r="145" spans="1:11" ht="25.5" customHeight="1" x14ac:dyDescent="0.25">
      <c r="A145" s="50"/>
      <c r="B145" s="52"/>
      <c r="C145" s="4" t="s">
        <v>222</v>
      </c>
      <c r="D145" s="4" t="s">
        <v>22</v>
      </c>
      <c r="E145" s="5" t="s">
        <v>223</v>
      </c>
      <c r="F145" s="5" t="s">
        <v>223</v>
      </c>
      <c r="G145" s="5" t="s">
        <v>223</v>
      </c>
      <c r="H145" s="54"/>
      <c r="I145" s="54"/>
      <c r="J145" s="54"/>
      <c r="K145" s="46"/>
    </row>
    <row r="146" spans="1:11" ht="46.5" customHeight="1" x14ac:dyDescent="0.25">
      <c r="A146" s="43" t="s">
        <v>217</v>
      </c>
      <c r="B146" s="14" t="s">
        <v>224</v>
      </c>
      <c r="C146" s="4" t="s">
        <v>225</v>
      </c>
      <c r="D146" s="4" t="s">
        <v>226</v>
      </c>
      <c r="E146" s="17">
        <v>50</v>
      </c>
      <c r="F146" s="17">
        <v>50</v>
      </c>
      <c r="G146" s="17">
        <v>50</v>
      </c>
      <c r="H146" s="5">
        <v>702381</v>
      </c>
      <c r="I146" s="5">
        <v>1377759</v>
      </c>
      <c r="J146" s="5">
        <v>1377759</v>
      </c>
      <c r="K146" s="16">
        <v>1</v>
      </c>
    </row>
    <row r="147" spans="1:11" ht="33.75" customHeight="1" x14ac:dyDescent="0.25">
      <c r="A147" s="10">
        <v>838</v>
      </c>
      <c r="B147" s="11" t="s">
        <v>227</v>
      </c>
      <c r="C147" s="11"/>
      <c r="D147" s="11"/>
      <c r="E147" s="11"/>
      <c r="F147" s="11"/>
      <c r="G147" s="11"/>
      <c r="H147" s="12">
        <f>H148</f>
        <v>5020972</v>
      </c>
      <c r="I147" s="12">
        <f t="shared" ref="I147:J147" si="13">I148</f>
        <v>5020972</v>
      </c>
      <c r="J147" s="12">
        <f t="shared" si="13"/>
        <v>5020972</v>
      </c>
      <c r="K147" s="23">
        <f>J147/I147</f>
        <v>1</v>
      </c>
    </row>
    <row r="148" spans="1:11" ht="56.25" customHeight="1" x14ac:dyDescent="0.25">
      <c r="A148" s="4">
        <v>838</v>
      </c>
      <c r="B148" s="14" t="s">
        <v>228</v>
      </c>
      <c r="C148" s="4" t="s">
        <v>229</v>
      </c>
      <c r="D148" s="4" t="s">
        <v>18</v>
      </c>
      <c r="E148" s="5" t="s">
        <v>175</v>
      </c>
      <c r="F148" s="5" t="s">
        <v>175</v>
      </c>
      <c r="G148" s="5" t="s">
        <v>175</v>
      </c>
      <c r="H148" s="5">
        <v>5020972</v>
      </c>
      <c r="I148" s="5">
        <v>5020972</v>
      </c>
      <c r="J148" s="5">
        <v>5020972</v>
      </c>
      <c r="K148" s="16">
        <v>1</v>
      </c>
    </row>
    <row r="149" spans="1:11" ht="33.75" customHeight="1" x14ac:dyDescent="0.25">
      <c r="A149" s="10">
        <v>840</v>
      </c>
      <c r="B149" s="11" t="s">
        <v>230</v>
      </c>
      <c r="C149" s="11"/>
      <c r="D149" s="11"/>
      <c r="E149" s="11"/>
      <c r="F149" s="11"/>
      <c r="G149" s="11"/>
      <c r="H149" s="12">
        <f>SUM(H150:H157)</f>
        <v>37948563.43</v>
      </c>
      <c r="I149" s="12">
        <f>SUM(I150:I157)</f>
        <v>39946630.189999998</v>
      </c>
      <c r="J149" s="12">
        <f>SUM(J150:J157)</f>
        <v>39946630.189999998</v>
      </c>
      <c r="K149" s="23">
        <f>J149/I149</f>
        <v>1</v>
      </c>
    </row>
    <row r="150" spans="1:11" ht="42.75" customHeight="1" x14ac:dyDescent="0.25">
      <c r="A150" s="4">
        <v>840</v>
      </c>
      <c r="B150" s="14" t="s">
        <v>231</v>
      </c>
      <c r="C150" s="4" t="s">
        <v>232</v>
      </c>
      <c r="D150" s="4" t="s">
        <v>22</v>
      </c>
      <c r="E150" s="5" t="s">
        <v>233</v>
      </c>
      <c r="F150" s="5" t="s">
        <v>234</v>
      </c>
      <c r="G150" s="5" t="s">
        <v>234</v>
      </c>
      <c r="H150" s="5">
        <v>354000</v>
      </c>
      <c r="I150" s="5">
        <v>284000</v>
      </c>
      <c r="J150" s="5">
        <v>284000</v>
      </c>
      <c r="K150" s="16">
        <v>1</v>
      </c>
    </row>
    <row r="151" spans="1:11" ht="56.25" customHeight="1" x14ac:dyDescent="0.25">
      <c r="A151" s="4">
        <v>840</v>
      </c>
      <c r="B151" s="14" t="s">
        <v>257</v>
      </c>
      <c r="C151" s="4" t="s">
        <v>232</v>
      </c>
      <c r="D151" s="4" t="s">
        <v>22</v>
      </c>
      <c r="E151" s="17">
        <v>606</v>
      </c>
      <c r="F151" s="17" t="s">
        <v>235</v>
      </c>
      <c r="G151" s="17">
        <v>606</v>
      </c>
      <c r="H151" s="5">
        <v>2926916.74</v>
      </c>
      <c r="I151" s="5">
        <v>2926916.74</v>
      </c>
      <c r="J151" s="5">
        <v>2926916.74</v>
      </c>
      <c r="K151" s="16">
        <v>1</v>
      </c>
    </row>
    <row r="152" spans="1:11" ht="213.75" customHeight="1" x14ac:dyDescent="0.25">
      <c r="A152" s="4">
        <v>840</v>
      </c>
      <c r="B152" s="14" t="s">
        <v>257</v>
      </c>
      <c r="C152" s="4" t="s">
        <v>236</v>
      </c>
      <c r="D152" s="4" t="s">
        <v>18</v>
      </c>
      <c r="E152" s="17">
        <v>6147</v>
      </c>
      <c r="F152" s="17">
        <v>6412</v>
      </c>
      <c r="G152" s="17">
        <v>6412</v>
      </c>
      <c r="H152" s="5">
        <v>10614805.460000001</v>
      </c>
      <c r="I152" s="5">
        <v>11546528.220000001</v>
      </c>
      <c r="J152" s="5">
        <v>11546528.220000001</v>
      </c>
      <c r="K152" s="16">
        <v>1</v>
      </c>
    </row>
    <row r="153" spans="1:11" ht="56.25" customHeight="1" x14ac:dyDescent="0.25">
      <c r="A153" s="4">
        <v>840</v>
      </c>
      <c r="B153" s="14" t="s">
        <v>108</v>
      </c>
      <c r="C153" s="4" t="s">
        <v>51</v>
      </c>
      <c r="D153" s="4" t="s">
        <v>18</v>
      </c>
      <c r="E153" s="17">
        <v>12</v>
      </c>
      <c r="F153" s="17">
        <v>12</v>
      </c>
      <c r="G153" s="17">
        <v>12</v>
      </c>
      <c r="H153" s="5">
        <v>1282581.5</v>
      </c>
      <c r="I153" s="5">
        <v>1282581.5</v>
      </c>
      <c r="J153" s="5">
        <v>1282581.5</v>
      </c>
      <c r="K153" s="16">
        <v>1</v>
      </c>
    </row>
    <row r="154" spans="1:11" ht="56.25" customHeight="1" x14ac:dyDescent="0.25">
      <c r="A154" s="4">
        <v>840</v>
      </c>
      <c r="B154" s="14" t="s">
        <v>237</v>
      </c>
      <c r="C154" s="4" t="s">
        <v>238</v>
      </c>
      <c r="D154" s="4" t="s">
        <v>239</v>
      </c>
      <c r="E154" s="17">
        <v>311.7</v>
      </c>
      <c r="F154" s="17">
        <v>288.87180000000001</v>
      </c>
      <c r="G154" s="17">
        <v>288.87180000000001</v>
      </c>
      <c r="H154" s="5">
        <v>819189.97</v>
      </c>
      <c r="I154" s="5">
        <v>739189.97</v>
      </c>
      <c r="J154" s="5">
        <v>739189.97</v>
      </c>
      <c r="K154" s="16">
        <v>1</v>
      </c>
    </row>
    <row r="155" spans="1:11" ht="56.25" customHeight="1" x14ac:dyDescent="0.25">
      <c r="A155" s="4">
        <v>840</v>
      </c>
      <c r="B155" s="14" t="s">
        <v>240</v>
      </c>
      <c r="C155" s="4" t="s">
        <v>57</v>
      </c>
      <c r="D155" s="4" t="s">
        <v>241</v>
      </c>
      <c r="E155" s="17">
        <v>12</v>
      </c>
      <c r="F155" s="17">
        <v>12</v>
      </c>
      <c r="G155" s="17">
        <v>12</v>
      </c>
      <c r="H155" s="5">
        <v>1183921.3799999999</v>
      </c>
      <c r="I155" s="5">
        <v>1183921.3799999999</v>
      </c>
      <c r="J155" s="5">
        <v>1183921.3799999999</v>
      </c>
      <c r="K155" s="16">
        <f t="shared" ref="K155:K156" si="14">J155/I155</f>
        <v>1</v>
      </c>
    </row>
    <row r="156" spans="1:11" ht="56.25" customHeight="1" x14ac:dyDescent="0.25">
      <c r="A156" s="4">
        <v>840</v>
      </c>
      <c r="B156" s="14" t="s">
        <v>242</v>
      </c>
      <c r="C156" s="4" t="s">
        <v>57</v>
      </c>
      <c r="D156" s="4" t="s">
        <v>241</v>
      </c>
      <c r="E156" s="17">
        <v>12</v>
      </c>
      <c r="F156" s="17">
        <v>12</v>
      </c>
      <c r="G156" s="17">
        <v>12</v>
      </c>
      <c r="H156" s="5">
        <v>1183921.3799999999</v>
      </c>
      <c r="I156" s="5">
        <v>1183921.3799999999</v>
      </c>
      <c r="J156" s="5">
        <v>1183921.3799999999</v>
      </c>
      <c r="K156" s="16">
        <f t="shared" si="14"/>
        <v>1</v>
      </c>
    </row>
    <row r="157" spans="1:11" ht="56.25" customHeight="1" x14ac:dyDescent="0.25">
      <c r="A157" s="4">
        <v>840</v>
      </c>
      <c r="B157" s="14" t="s">
        <v>243</v>
      </c>
      <c r="C157" s="4" t="s">
        <v>244</v>
      </c>
      <c r="D157" s="4" t="s">
        <v>56</v>
      </c>
      <c r="E157" s="17">
        <v>47666</v>
      </c>
      <c r="F157" s="17">
        <v>50625</v>
      </c>
      <c r="G157" s="17">
        <v>50625</v>
      </c>
      <c r="H157" s="5">
        <v>19583227</v>
      </c>
      <c r="I157" s="5">
        <v>20799571</v>
      </c>
      <c r="J157" s="5">
        <v>20799571</v>
      </c>
      <c r="K157" s="16">
        <v>1</v>
      </c>
    </row>
    <row r="158" spans="1:11" ht="33.75" customHeight="1" x14ac:dyDescent="0.25">
      <c r="A158" s="10">
        <v>842</v>
      </c>
      <c r="B158" s="11" t="s">
        <v>245</v>
      </c>
      <c r="C158" s="11"/>
      <c r="D158" s="11"/>
      <c r="E158" s="11"/>
      <c r="F158" s="11"/>
      <c r="G158" s="11"/>
      <c r="H158" s="12">
        <f>SUM(H159:H161)</f>
        <v>7432152</v>
      </c>
      <c r="I158" s="12">
        <f>SUM(I159:I161)</f>
        <v>7432152</v>
      </c>
      <c r="J158" s="12">
        <f>SUM(J159:J161)</f>
        <v>7432152</v>
      </c>
      <c r="K158" s="23">
        <f>J158/I158</f>
        <v>1</v>
      </c>
    </row>
    <row r="159" spans="1:11" ht="30" customHeight="1" x14ac:dyDescent="0.25">
      <c r="A159" s="4">
        <v>842</v>
      </c>
      <c r="B159" s="14" t="s">
        <v>246</v>
      </c>
      <c r="C159" s="4" t="s">
        <v>247</v>
      </c>
      <c r="D159" s="4" t="s">
        <v>82</v>
      </c>
      <c r="E159" s="17">
        <v>11100</v>
      </c>
      <c r="F159" s="17">
        <v>11100</v>
      </c>
      <c r="G159" s="17">
        <v>11748</v>
      </c>
      <c r="H159" s="5">
        <v>1058718</v>
      </c>
      <c r="I159" s="5">
        <v>1058718</v>
      </c>
      <c r="J159" s="5">
        <v>1058718</v>
      </c>
      <c r="K159" s="16">
        <v>1</v>
      </c>
    </row>
    <row r="160" spans="1:11" ht="46.5" customHeight="1" x14ac:dyDescent="0.25">
      <c r="A160" s="4">
        <v>842</v>
      </c>
      <c r="B160" s="14" t="s">
        <v>110</v>
      </c>
      <c r="C160" s="4" t="s">
        <v>81</v>
      </c>
      <c r="D160" s="4" t="s">
        <v>82</v>
      </c>
      <c r="E160" s="17">
        <v>64096</v>
      </c>
      <c r="F160" s="17">
        <v>64096</v>
      </c>
      <c r="G160" s="17">
        <v>63400</v>
      </c>
      <c r="H160" s="5">
        <v>6111139</v>
      </c>
      <c r="I160" s="5">
        <v>6111139</v>
      </c>
      <c r="J160" s="5">
        <v>6111139</v>
      </c>
      <c r="K160" s="16">
        <v>1</v>
      </c>
    </row>
    <row r="161" spans="1:11" ht="51" customHeight="1" x14ac:dyDescent="0.25">
      <c r="A161" s="4">
        <v>842</v>
      </c>
      <c r="B161" s="14" t="s">
        <v>248</v>
      </c>
      <c r="C161" s="4" t="s">
        <v>81</v>
      </c>
      <c r="D161" s="4" t="s">
        <v>82</v>
      </c>
      <c r="E161" s="17">
        <v>2750</v>
      </c>
      <c r="F161" s="17">
        <v>2750</v>
      </c>
      <c r="G161" s="17">
        <v>3000</v>
      </c>
      <c r="H161" s="5">
        <v>262295</v>
      </c>
      <c r="I161" s="5">
        <v>262295</v>
      </c>
      <c r="J161" s="5">
        <v>262295</v>
      </c>
      <c r="K161" s="16">
        <v>1</v>
      </c>
    </row>
  </sheetData>
  <autoFilter ref="A6:K161"/>
  <mergeCells count="16">
    <mergeCell ref="K144:K145"/>
    <mergeCell ref="A2:K2"/>
    <mergeCell ref="A144:A145"/>
    <mergeCell ref="B144:B145"/>
    <mergeCell ref="H144:H145"/>
    <mergeCell ref="I144:I145"/>
    <mergeCell ref="J144:J145"/>
    <mergeCell ref="K4:K5"/>
    <mergeCell ref="H4:J4"/>
    <mergeCell ref="A4:A5"/>
    <mergeCell ref="B4:B5"/>
    <mergeCell ref="C4:C5"/>
    <mergeCell ref="D4:D5"/>
    <mergeCell ref="E4:E5"/>
    <mergeCell ref="F4:F5"/>
    <mergeCell ref="G4:G5"/>
  </mergeCells>
  <dataValidations count="1">
    <dataValidation type="custom" allowBlank="1" showInputMessage="1" showErrorMessage="1" error="Только числовые значения." sqref="E36:I36 E39:I39 E42:I42 E46:I46 E28:I30 E11:I21 E152:G154 E155:J156 E100:J101 E22:K22 E115:J117">
      <formula1>ISNUMBER(E11)=TRUE</formula1>
    </dataValidation>
  </dataValidations>
  <pageMargins left="0.23" right="0.15748031496062992" top="0.4" bottom="0.51" header="0.17" footer="0.31496062992125984"/>
  <pageSetup paperSize="9" scale="5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2020</vt:lpstr>
      <vt:lpstr>'2020'!Заголовки_для_печати</vt:lpstr>
      <vt:lpstr>'2020'!Область_печати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Варульникова С.</dc:creator>
  <cp:lastModifiedBy>Варульникова С.</cp:lastModifiedBy>
  <cp:lastPrinted>2021-05-20T13:11:01Z</cp:lastPrinted>
  <dcterms:created xsi:type="dcterms:W3CDTF">2021-05-20T06:20:03Z</dcterms:created>
  <dcterms:modified xsi:type="dcterms:W3CDTF">2021-05-20T13:11:05Z</dcterms:modified>
</cp:coreProperties>
</file>